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5.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updateLinks="never" codeName="ThisWorkbook" defaultThemeVersion="124226"/>
  <mc:AlternateContent xmlns:mc="http://schemas.openxmlformats.org/markup-compatibility/2006">
    <mc:Choice Requires="x15">
      <x15ac:absPath xmlns:x15ac="http://schemas.microsoft.com/office/spreadsheetml/2010/11/ac" url="U:\COO\IES\Solid Waste\MUD Project - controls and research\GUIDELINES - NEW\Developers\Legacy guidelines\Waste Space Calculator - Live versions\"/>
    </mc:Choice>
  </mc:AlternateContent>
  <xr:revisionPtr revIDLastSave="0" documentId="13_ncr:1_{C1252700-8E30-49FF-A4A2-FC99391BAEC0}" xr6:coauthVersionLast="47" xr6:coauthVersionMax="47" xr10:uidLastSave="{00000000-0000-0000-0000-000000000000}"/>
  <bookViews>
    <workbookView xWindow="-120" yWindow="-120" windowWidth="29040" windowHeight="15720" tabRatio="916" xr2:uid="{00000000-000D-0000-FFFF-FFFF00000000}"/>
  </bookViews>
  <sheets>
    <sheet name="Start Here" sheetId="21" r:id="rId1"/>
    <sheet name="1. About the Development" sheetId="18" r:id="rId2"/>
    <sheet name="2. Residential Waste Space" sheetId="14" r:id="rId3"/>
    <sheet name="3. Commercial Waste Space" sheetId="16" r:id="rId4"/>
    <sheet name="4. Sample Waste Plan" sheetId="17" r:id="rId5"/>
    <sheet name="Waste Guidelines" sheetId="24" r:id="rId6"/>
    <sheet name="Waiver Form" sheetId="20" r:id="rId7"/>
    <sheet name="Specifications" sheetId="23" r:id="rId8"/>
    <sheet name="Assumptions" sheetId="15" r:id="rId9"/>
  </sheets>
  <externalReferences>
    <externalReference r:id="rId10"/>
  </externalReferences>
  <definedNames>
    <definedName name="_xlnm.Print_Area" localSheetId="8">Assumptions!$B$22:$D$43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38" i="14" l="1"/>
  <c r="M49" i="17"/>
  <c r="M48" i="17"/>
  <c r="M47" i="17"/>
  <c r="M46" i="17"/>
  <c r="M45" i="17"/>
  <c r="E46" i="17"/>
  <c r="U38" i="16"/>
  <c r="U37" i="14"/>
  <c r="N38" i="16"/>
  <c r="N37" i="14"/>
  <c r="G37" i="14"/>
  <c r="E25" i="14"/>
  <c r="C25" i="14"/>
  <c r="Q24" i="14"/>
  <c r="J27" i="14"/>
  <c r="J24" i="14"/>
  <c r="E28" i="16"/>
  <c r="E27" i="16"/>
  <c r="E26" i="16"/>
  <c r="E25" i="16"/>
  <c r="E24" i="16"/>
  <c r="U39" i="16" l="1"/>
  <c r="G39" i="16"/>
  <c r="G21" i="14" l="1"/>
  <c r="J49" i="17" l="1"/>
  <c r="J43" i="17" l="1"/>
  <c r="H43" i="17"/>
  <c r="J25" i="16"/>
  <c r="Q26" i="16"/>
  <c r="Q25" i="16"/>
  <c r="C22" i="14"/>
  <c r="Q23" i="14"/>
  <c r="J23" i="14"/>
  <c r="G28" i="15" l="1"/>
  <c r="J50" i="17" l="1"/>
  <c r="J31" i="16" l="1"/>
  <c r="H50" i="17"/>
  <c r="H49" i="17"/>
  <c r="J24" i="16" l="1"/>
  <c r="N35" i="16"/>
  <c r="N34" i="14"/>
  <c r="J32" i="16"/>
  <c r="C13" i="17"/>
  <c r="C12" i="17"/>
  <c r="J30" i="14"/>
  <c r="J29" i="14"/>
  <c r="G37" i="15"/>
  <c r="G36" i="15"/>
  <c r="J23" i="17" l="1"/>
  <c r="M23" i="17"/>
  <c r="N23" i="17"/>
  <c r="O23" i="17"/>
  <c r="U34" i="14" l="1"/>
  <c r="G34" i="14"/>
  <c r="O41" i="17" l="1"/>
  <c r="O42" i="17"/>
  <c r="M44" i="17"/>
  <c r="H48" i="17"/>
  <c r="H47" i="17"/>
  <c r="H46" i="17"/>
  <c r="H45" i="17"/>
  <c r="C44" i="17"/>
  <c r="C43" i="17"/>
  <c r="C45" i="17"/>
  <c r="C46" i="17"/>
  <c r="C47" i="17"/>
  <c r="C42" i="17"/>
  <c r="O56" i="17" l="1"/>
  <c r="J56" i="17"/>
  <c r="G38" i="16"/>
  <c r="E56" i="17" s="1"/>
  <c r="E62" i="17" l="1"/>
  <c r="E21" i="14" l="1"/>
  <c r="C21" i="14"/>
  <c r="C41" i="17" s="1"/>
  <c r="C23" i="14" l="1"/>
  <c r="U14" i="16"/>
  <c r="C37" i="17"/>
  <c r="J34" i="16"/>
  <c r="J33" i="16"/>
  <c r="K9" i="16" l="1"/>
  <c r="O25" i="17" s="1"/>
  <c r="K10" i="16"/>
  <c r="O26" i="17" s="1"/>
  <c r="K11" i="16"/>
  <c r="O27" i="17" s="1"/>
  <c r="K12" i="16"/>
  <c r="O28" i="17" s="1"/>
  <c r="K13" i="16"/>
  <c r="O29" i="17" s="1"/>
  <c r="K8" i="16"/>
  <c r="O24" i="17" s="1"/>
  <c r="C35" i="17"/>
  <c r="J9" i="16"/>
  <c r="N25" i="17" s="1"/>
  <c r="J10" i="16"/>
  <c r="N26" i="17" s="1"/>
  <c r="J11" i="16"/>
  <c r="N27" i="17" s="1"/>
  <c r="J12" i="16"/>
  <c r="N28" i="17" s="1"/>
  <c r="J13" i="16"/>
  <c r="N29" i="17" s="1"/>
  <c r="J8" i="16"/>
  <c r="N24" i="17" s="1"/>
  <c r="C13" i="16"/>
  <c r="C12" i="16"/>
  <c r="C11" i="16"/>
  <c r="C10" i="16"/>
  <c r="C9" i="16"/>
  <c r="C8" i="16"/>
  <c r="E30" i="17"/>
  <c r="E29" i="17"/>
  <c r="E28" i="17"/>
  <c r="N10" i="14"/>
  <c r="N9" i="14"/>
  <c r="E27" i="17" s="1"/>
  <c r="K14" i="16" l="1"/>
  <c r="J14" i="16"/>
  <c r="N7" i="14"/>
  <c r="E27" i="14" s="1"/>
  <c r="U11" i="16" l="1"/>
  <c r="G35" i="16" l="1"/>
  <c r="Q23" i="16"/>
  <c r="J23" i="16"/>
  <c r="C23" i="16"/>
  <c r="E14" i="16"/>
  <c r="J30" i="17" s="1"/>
  <c r="G14" i="16"/>
  <c r="M30" i="17" s="1"/>
  <c r="N12" i="14" l="1"/>
  <c r="J32" i="14"/>
  <c r="J31" i="14"/>
  <c r="O10" i="14"/>
  <c r="Q21" i="14"/>
  <c r="J21" i="14"/>
  <c r="C32" i="14" l="1"/>
  <c r="C32" i="16"/>
  <c r="G39" i="15" l="1"/>
  <c r="N39" i="16" s="1"/>
  <c r="U13" i="16" s="1"/>
  <c r="U43" i="16" s="1"/>
  <c r="E47" i="17" l="1"/>
  <c r="C28" i="16"/>
  <c r="C42" i="15" l="1"/>
  <c r="G40" i="15" l="1"/>
  <c r="O8" i="14" s="1"/>
  <c r="C27" i="14"/>
  <c r="H52" i="17" l="1"/>
  <c r="H51" i="17"/>
  <c r="J25" i="14"/>
  <c r="J26" i="14"/>
  <c r="J28" i="14"/>
  <c r="G38" i="15"/>
  <c r="C9" i="17" l="1"/>
  <c r="C11" i="17"/>
  <c r="C18" i="17"/>
  <c r="C10" i="17"/>
  <c r="C25" i="18" l="1"/>
  <c r="C24" i="18"/>
  <c r="Q24" i="16"/>
  <c r="M22" i="18"/>
  <c r="Q22" i="14" l="1"/>
  <c r="J22" i="14"/>
  <c r="C17" i="17"/>
  <c r="C16" i="17"/>
  <c r="C15" i="17"/>
  <c r="C17" i="18"/>
  <c r="C21" i="18"/>
  <c r="J10" i="18" l="1"/>
  <c r="E7" i="17" l="1"/>
  <c r="M62" i="17" l="1"/>
  <c r="E26" i="17" l="1"/>
  <c r="E25" i="17"/>
  <c r="E24" i="17"/>
  <c r="E23" i="17"/>
  <c r="C14" i="17" l="1"/>
  <c r="M36" i="17"/>
  <c r="M34" i="17"/>
  <c r="H36" i="17"/>
  <c r="H34" i="17"/>
  <c r="C6" i="17" l="1"/>
  <c r="O44" i="17" l="1"/>
  <c r="O45" i="17"/>
  <c r="O46" i="17"/>
  <c r="O47" i="17"/>
  <c r="O48" i="17"/>
  <c r="O49" i="17"/>
  <c r="J42" i="17"/>
  <c r="J45" i="17"/>
  <c r="J46" i="17"/>
  <c r="J47" i="17"/>
  <c r="J48" i="17"/>
  <c r="J51" i="17"/>
  <c r="J52" i="17"/>
  <c r="J41" i="17"/>
  <c r="E42" i="17"/>
  <c r="E43" i="17"/>
  <c r="E44" i="17"/>
  <c r="E45" i="17"/>
  <c r="H25" i="17"/>
  <c r="H26" i="17"/>
  <c r="H27" i="17"/>
  <c r="H28" i="17"/>
  <c r="H29" i="17"/>
  <c r="H24" i="17"/>
  <c r="J24" i="17"/>
  <c r="J25" i="17"/>
  <c r="J26" i="17"/>
  <c r="J27" i="17"/>
  <c r="J28" i="17"/>
  <c r="J29" i="17"/>
  <c r="M24" i="17"/>
  <c r="M25" i="17"/>
  <c r="M26" i="17"/>
  <c r="M27" i="17"/>
  <c r="M28" i="17"/>
  <c r="M29" i="17"/>
  <c r="O53" i="17"/>
  <c r="J53" i="17"/>
  <c r="E53" i="17"/>
  <c r="M43" i="17"/>
  <c r="H44" i="17"/>
  <c r="M42" i="17"/>
  <c r="H42" i="17"/>
  <c r="M41" i="17"/>
  <c r="H41" i="17"/>
  <c r="Q32" i="16" l="1"/>
  <c r="Q31" i="16"/>
  <c r="Q30" i="16"/>
  <c r="Q29" i="16"/>
  <c r="Q28" i="16"/>
  <c r="Q27" i="16"/>
  <c r="J26" i="16"/>
  <c r="J28" i="16"/>
  <c r="J30" i="16"/>
  <c r="J29" i="16"/>
  <c r="J27" i="16"/>
  <c r="L17" i="14" l="1"/>
  <c r="E17" i="14"/>
  <c r="S17" i="14"/>
  <c r="N30" i="17"/>
  <c r="U35" i="16"/>
  <c r="C27" i="16"/>
  <c r="C26" i="16"/>
  <c r="C25" i="16"/>
  <c r="C24" i="16"/>
  <c r="M37" i="17"/>
  <c r="H37" i="17"/>
  <c r="M35" i="17"/>
  <c r="H35" i="17"/>
  <c r="L25" i="14" l="1"/>
  <c r="L23" i="14"/>
  <c r="L22" i="14"/>
  <c r="L24" i="14"/>
  <c r="L28" i="14"/>
  <c r="L27" i="14"/>
  <c r="L26" i="14"/>
  <c r="S27" i="14"/>
  <c r="S26" i="14"/>
  <c r="S25" i="14"/>
  <c r="S22" i="14"/>
  <c r="S21" i="14"/>
  <c r="S28" i="14"/>
  <c r="S24" i="14"/>
  <c r="S23" i="14"/>
  <c r="S30" i="14"/>
  <c r="S29" i="14"/>
  <c r="L21" i="14"/>
  <c r="E22" i="14"/>
  <c r="E26" i="14"/>
  <c r="E24" i="14"/>
  <c r="E23" i="14"/>
  <c r="J35" i="17"/>
  <c r="Q30" i="14"/>
  <c r="Q29" i="14"/>
  <c r="Q28" i="14"/>
  <c r="Q27" i="14"/>
  <c r="Q26" i="14"/>
  <c r="Q25" i="14"/>
  <c r="C26" i="14"/>
  <c r="C24" i="14"/>
  <c r="G30" i="15"/>
  <c r="G31" i="15"/>
  <c r="G32" i="15"/>
  <c r="G33" i="15"/>
  <c r="G34" i="15"/>
  <c r="G35" i="15"/>
  <c r="G26" i="15"/>
  <c r="G27" i="15"/>
  <c r="G29" i="15"/>
  <c r="G25" i="15"/>
  <c r="E57" i="17" l="1"/>
  <c r="U38" i="14"/>
  <c r="N38" i="14"/>
  <c r="N11" i="14" l="1"/>
  <c r="U42" i="14" s="1"/>
  <c r="J57" i="17"/>
  <c r="O57" i="17"/>
  <c r="O35" i="17"/>
  <c r="E35" i="17"/>
  <c r="O62" i="17" l="1"/>
  <c r="E41" i="17"/>
  <c r="O43" i="17"/>
  <c r="J44" i="17"/>
  <c r="O19" i="17" l="1"/>
  <c r="R56" i="17"/>
  <c r="O30" i="17"/>
  <c r="S19" i="16"/>
  <c r="S25" i="16" s="1"/>
  <c r="L19" i="16" l="1"/>
  <c r="L25" i="16" s="1"/>
  <c r="E19" i="16"/>
  <c r="O18" i="17"/>
  <c r="S24" i="16"/>
  <c r="S23" i="16"/>
  <c r="S26" i="16"/>
  <c r="S27" i="16"/>
  <c r="S31" i="16"/>
  <c r="S29" i="16"/>
  <c r="S32" i="16"/>
  <c r="S28" i="16"/>
  <c r="S30" i="16"/>
  <c r="O37" i="17"/>
  <c r="E23" i="16" l="1"/>
  <c r="L26" i="16"/>
  <c r="E37" i="17"/>
  <c r="L30" i="16"/>
  <c r="L28" i="16"/>
  <c r="J37" i="17"/>
  <c r="L23" i="16"/>
  <c r="L24" i="16"/>
  <c r="L27" i="16"/>
  <c r="L29" i="1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Mark Roberts</author>
  </authors>
  <commentList>
    <comment ref="G10" authorId="0" shapeId="0" xr:uid="{00000000-0006-0000-0100-000001000000}">
      <text>
        <r>
          <rPr>
            <b/>
            <sz val="11"/>
            <color indexed="16"/>
            <rFont val="Tahoma"/>
            <family val="2"/>
          </rPr>
          <t xml:space="preserve">Kerbside collections is waste placed by residents on the side of the Road Reserve on set days for later collection. 
Communal collections is waste collected from a central point(s) in a Multi-Unit Development.
Street Collection is waste collected onsite from a Multi-Unit Development by a collection vehicled parked on the side of the road. </t>
        </r>
      </text>
    </comment>
    <comment ref="G11" authorId="0" shapeId="0" xr:uid="{00000000-0006-0000-0100-000002000000}">
      <text>
        <r>
          <rPr>
            <b/>
            <sz val="14"/>
            <color indexed="16"/>
            <rFont val="Tahoma"/>
            <family val="2"/>
          </rPr>
          <t xml:space="preserve">Onsite Manager = There is a resident building manager.
Visiting Manager = There is a building manager who visits the development frequently. 
Residents themselves = Residents themselves are responsible for managing waste on a daily basis.
Waste Contractor = The collection contractor is responsible for managing waste on a daily basis.
</t>
        </r>
      </text>
    </comment>
    <comment ref="G13" authorId="0" shapeId="0" xr:uid="{732F1C88-A9BF-4586-92BD-6ADD0E1B4EF7}">
      <text>
        <r>
          <rPr>
            <b/>
            <sz val="11"/>
            <color indexed="16"/>
            <rFont val="Tahoma"/>
            <family val="2"/>
          </rPr>
          <t xml:space="preserve">
Chutes are not considered ideal for the separation of waste. 
If chutes are to be used, indicate how will occupants separate their refuse, recycling and organic waste and how blockages will be managed?</t>
        </r>
        <r>
          <rPr>
            <sz val="9"/>
            <color indexed="81"/>
            <rFont val="Tahoma"/>
            <family val="2"/>
          </rPr>
          <t xml:space="preserve">
</t>
        </r>
      </text>
    </comment>
    <comment ref="G14" authorId="0" shapeId="0" xr:uid="{00000000-0006-0000-0100-000003000000}">
      <text>
        <r>
          <rPr>
            <b/>
            <sz val="11"/>
            <color indexed="16"/>
            <rFont val="Tahoma"/>
            <family val="2"/>
          </rPr>
          <t xml:space="preserve">
Chutes are not considered ideal for the separation of waste. 
If chutes are to be used, indicate how will occupants separate their refuse, recycling and organic waste and how blockages will be managed?</t>
        </r>
        <r>
          <rPr>
            <sz val="9"/>
            <color indexed="81"/>
            <rFont val="Tahoma"/>
            <family val="2"/>
          </rPr>
          <t xml:space="preserve">
</t>
        </r>
      </text>
    </comment>
    <comment ref="G17" authorId="0" shapeId="0" xr:uid="{00000000-0006-0000-0100-000004000000}">
      <text>
        <r>
          <rPr>
            <b/>
            <sz val="12"/>
            <color indexed="16"/>
            <rFont val="Tahoma"/>
            <family val="2"/>
          </rPr>
          <t xml:space="preserve">
Indicate how the use of the various bins is to be communicated to residents. 
For example, describe the use of signage, education of new tenants &amp; enforcement where bins &amp; chutes are improperly used. 
Consider how waste separation is to be communicated where English is not the first language. 
Describe how the use &amp; limitations of chutes is to be communicated to residents. </t>
        </r>
        <r>
          <rPr>
            <sz val="9"/>
            <color indexed="81"/>
            <rFont val="Tahoma"/>
            <family val="2"/>
          </rPr>
          <t xml:space="preserve">
 </t>
        </r>
      </text>
    </comment>
    <comment ref="G22" authorId="0" shapeId="0" xr:uid="{00000000-0006-0000-0100-000005000000}">
      <text>
        <r>
          <rPr>
            <sz val="11"/>
            <color indexed="16"/>
            <rFont val="Tahoma"/>
            <family val="2"/>
          </rPr>
          <t xml:space="preserve">
</t>
        </r>
        <r>
          <rPr>
            <b/>
            <sz val="11"/>
            <color indexed="16"/>
            <rFont val="Tahoma"/>
            <family val="2"/>
          </rPr>
          <t xml:space="preserve">Note that collection vehicles should be able to drive through or turn within the complex without reversing.
How will the road specification allow for a collection vehicle to access the site, including gradient, width, turning circles &amp; signage?
A Solid Waste Access Waiver may need to be provided to Council for onsite collections. It is recommended that this be included as part of the deed of sale document and is signed by the developers and owners prior to the start of collection.
See the Waiver Form tab in this spreadsheet for more information.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Mark Roberts</author>
    <author>markr_000</author>
  </authors>
  <commentList>
    <comment ref="G7" authorId="0" shapeId="0" xr:uid="{00000000-0006-0000-0200-000001000000}">
      <text>
        <r>
          <rPr>
            <b/>
            <sz val="11"/>
            <color indexed="16"/>
            <rFont val="Tahoma"/>
            <family val="2"/>
          </rPr>
          <t xml:space="preserve">
This cell may contain a default value to help illustrate how the calculation works. Update this with the actual number of units in the development. </t>
        </r>
        <r>
          <rPr>
            <sz val="9"/>
            <color indexed="81"/>
            <rFont val="Tahoma"/>
            <family val="2"/>
          </rPr>
          <t xml:space="preserve">
</t>
        </r>
      </text>
    </comment>
    <comment ref="G12" authorId="1" shapeId="0" xr:uid="{00000000-0006-0000-0200-000002000000}">
      <text>
        <r>
          <rPr>
            <b/>
            <sz val="11"/>
            <color indexed="37"/>
            <rFont val="Tahoma"/>
            <family val="2"/>
          </rPr>
          <t xml:space="preserve">
This setting shows you the number of bins required for a standard Auckland Council </t>
        </r>
        <r>
          <rPr>
            <b/>
            <u/>
            <sz val="11"/>
            <color indexed="37"/>
            <rFont val="Tahoma"/>
            <family val="2"/>
          </rPr>
          <t xml:space="preserve">kerbside </t>
        </r>
        <r>
          <rPr>
            <b/>
            <sz val="11"/>
            <color indexed="37"/>
            <rFont val="Tahoma"/>
            <family val="2"/>
          </rPr>
          <t>collection bin set for each unit. This is useful for situations like townhouses where standard kerbside collections are used. Calculations are based on standard kerbside bin sizes.
No - The "Bins Reqd. by Size" column will show the number of bins required to contain waste for a communal coillection.
Yes - The "Bins Reqd. by Size" column will show the number of bins required to allow each unit to use a standard set of kerbside collection bins.</t>
        </r>
      </text>
    </comment>
    <comment ref="E17" authorId="0" shapeId="0" xr:uid="{00000000-0006-0000-0200-000003000000}">
      <text>
        <r>
          <rPr>
            <sz val="9"/>
            <color indexed="81"/>
            <rFont val="Tahoma"/>
            <family val="2"/>
          </rPr>
          <t xml:space="preserve">
</t>
        </r>
        <r>
          <rPr>
            <b/>
            <sz val="11"/>
            <color indexed="16"/>
            <rFont val="Tahoma"/>
            <family val="2"/>
          </rPr>
          <t>Organic is assumed to be 6% of total litres of waste.</t>
        </r>
      </text>
    </comment>
    <comment ref="L17" authorId="0" shapeId="0" xr:uid="{00000000-0006-0000-0200-000004000000}">
      <text>
        <r>
          <rPr>
            <b/>
            <sz val="11"/>
            <color indexed="37"/>
            <rFont val="Tahoma"/>
            <family val="2"/>
          </rPr>
          <t>Recycling is assumed to be 42% of total litres of waste.</t>
        </r>
        <r>
          <rPr>
            <sz val="9"/>
            <color indexed="81"/>
            <rFont val="Tahoma"/>
            <family val="2"/>
          </rPr>
          <t xml:space="preserve">
</t>
        </r>
      </text>
    </comment>
    <comment ref="S17" authorId="0" shapeId="0" xr:uid="{00000000-0006-0000-0200-000005000000}">
      <text>
        <r>
          <rPr>
            <b/>
            <sz val="11"/>
            <color indexed="16"/>
            <rFont val="Tahoma"/>
            <family val="2"/>
          </rPr>
          <t>Refuse is assumed to be 52% of total litres of waste.</t>
        </r>
        <r>
          <rPr>
            <sz val="9"/>
            <color indexed="81"/>
            <rFont val="Tahoma"/>
            <family val="2"/>
          </rPr>
          <t xml:space="preserve">
</t>
        </r>
      </text>
    </comment>
    <comment ref="E20" authorId="0" shapeId="0" xr:uid="{00000000-0006-0000-0200-000006000000}">
      <text>
        <r>
          <rPr>
            <b/>
            <sz val="9"/>
            <color indexed="81"/>
            <rFont val="Tahoma"/>
            <family val="2"/>
          </rPr>
          <t xml:space="preserve"> 
</t>
        </r>
        <r>
          <rPr>
            <b/>
            <sz val="11"/>
            <color indexed="16"/>
            <rFont val="Tahoma"/>
            <family val="2"/>
          </rPr>
          <t>This column indicates how many Organic  bins of each size that are required, given the volume of waste and collection frequency you provided.</t>
        </r>
      </text>
    </comment>
    <comment ref="L20" authorId="0" shapeId="0" xr:uid="{00000000-0006-0000-0200-000007000000}">
      <text>
        <r>
          <rPr>
            <b/>
            <sz val="9"/>
            <color indexed="81"/>
            <rFont val="Tahoma"/>
            <family val="2"/>
          </rPr>
          <t xml:space="preserve">
</t>
        </r>
        <r>
          <rPr>
            <b/>
            <sz val="11"/>
            <color indexed="16"/>
            <rFont val="Tahoma"/>
            <family val="2"/>
          </rPr>
          <t>This column indicates how many Recycling  bins of each size that are required, given the volume of waste and collection frequency you provided.</t>
        </r>
        <r>
          <rPr>
            <sz val="11"/>
            <color indexed="16"/>
            <rFont val="Tahoma"/>
            <family val="2"/>
          </rPr>
          <t xml:space="preserve">
</t>
        </r>
      </text>
    </comment>
    <comment ref="S20" authorId="0" shapeId="0" xr:uid="{00000000-0006-0000-0200-000008000000}">
      <text>
        <r>
          <rPr>
            <b/>
            <sz val="11"/>
            <color indexed="16"/>
            <rFont val="Tahoma"/>
            <family val="2"/>
          </rPr>
          <t xml:space="preserve">
This column indicates how many Refuse  bins of each size that are required, given the volume of waste and collection frequency you provided.</t>
        </r>
      </text>
    </comment>
    <comment ref="G22" authorId="0" shapeId="0" xr:uid="{00000000-0006-0000-0200-000009000000}">
      <text>
        <r>
          <rPr>
            <b/>
            <sz val="9"/>
            <color indexed="81"/>
            <rFont val="Tahoma"/>
            <family val="2"/>
          </rPr>
          <t xml:space="preserve">
</t>
        </r>
        <r>
          <rPr>
            <b/>
            <sz val="11"/>
            <color indexed="16"/>
            <rFont val="Tahoma"/>
            <family val="2"/>
          </rPr>
          <t>This cell is set to a default value to highlight how the calculation works. You can reset this value back to zero if you do not wish to use 23 litre Organic bins.</t>
        </r>
        <r>
          <rPr>
            <sz val="9"/>
            <color indexed="81"/>
            <rFont val="Tahoma"/>
            <family val="2"/>
          </rPr>
          <t xml:space="preserve">
</t>
        </r>
      </text>
    </comment>
    <comment ref="N24" authorId="0" shapeId="0" xr:uid="{00000000-0006-0000-0200-00000A000000}">
      <text>
        <r>
          <rPr>
            <b/>
            <sz val="9"/>
            <color indexed="81"/>
            <rFont val="Tahoma"/>
            <family val="2"/>
          </rPr>
          <t xml:space="preserve">
</t>
        </r>
        <r>
          <rPr>
            <b/>
            <sz val="11"/>
            <color indexed="16"/>
            <rFont val="Tahoma"/>
            <family val="2"/>
          </rPr>
          <t>This cell is set to a default value to highlight how the calculation works. You can reset this value back to zero if you do not wish to use 240 litre Recycling bins.</t>
        </r>
        <r>
          <rPr>
            <sz val="9"/>
            <color indexed="81"/>
            <rFont val="Tahoma"/>
            <family val="2"/>
          </rPr>
          <t xml:space="preserve">
</t>
        </r>
      </text>
    </comment>
    <comment ref="U24" authorId="0" shapeId="0" xr:uid="{00000000-0006-0000-0200-00000B000000}">
      <text>
        <r>
          <rPr>
            <b/>
            <sz val="11"/>
            <color indexed="16"/>
            <rFont val="Tahoma"/>
            <family val="2"/>
          </rPr>
          <t xml:space="preserve">
This cell is set to a default value to highlight how the calculation works. You can reset this value back to zero if you do not wish to use 240 litre Refuse bins.</t>
        </r>
      </text>
    </comment>
    <comment ref="C27" authorId="0" shapeId="0" xr:uid="{00000000-0006-0000-0200-00000C000000}">
      <text>
        <r>
          <rPr>
            <b/>
            <sz val="9"/>
            <color indexed="81"/>
            <rFont val="Tahoma"/>
            <family val="2"/>
          </rPr>
          <t xml:space="preserve"> </t>
        </r>
        <r>
          <rPr>
            <b/>
            <sz val="11"/>
            <color indexed="16"/>
            <rFont val="Tahoma"/>
            <family val="2"/>
          </rPr>
          <t xml:space="preserve">
Refer to the Assumptions tab to adjust the processing capacity of the Worm or Compost system.</t>
        </r>
        <r>
          <rPr>
            <sz val="9"/>
            <color indexed="81"/>
            <rFont val="Tahoma"/>
            <family val="2"/>
          </rPr>
          <t xml:space="preserve">
</t>
        </r>
      </text>
    </comment>
    <comment ref="K32" authorId="0" shapeId="0" xr:uid="{00000000-0006-0000-0200-00000D000000}">
      <text>
        <r>
          <rPr>
            <sz val="9"/>
            <color indexed="81"/>
            <rFont val="Tahoma"/>
            <family val="2"/>
          </rPr>
          <t xml:space="preserve">
</t>
        </r>
        <r>
          <rPr>
            <b/>
            <sz val="11"/>
            <color indexed="16"/>
            <rFont val="Tahoma"/>
            <family val="2"/>
          </rPr>
          <t xml:space="preserve">Fadge Bags can be used where collections of particular materials (e.g. polystyrene) are supported. </t>
        </r>
        <r>
          <rPr>
            <sz val="9"/>
            <color indexed="81"/>
            <rFont val="Tahoma"/>
            <family val="2"/>
          </rPr>
          <t xml:space="preserve">
</t>
        </r>
      </text>
    </comment>
    <comment ref="G37" authorId="0" shapeId="0" xr:uid="{00000000-0006-0000-0200-00000E000000}">
      <text>
        <r>
          <rPr>
            <b/>
            <sz val="11"/>
            <color indexed="16"/>
            <rFont val="Tahoma"/>
            <family val="2"/>
          </rPr>
          <t xml:space="preserve">
The total volume of Organic bins you select  needs to be GREATER than or EQUAL to the Organic collection litres above</t>
        </r>
        <r>
          <rPr>
            <b/>
            <sz val="11"/>
            <color indexed="81"/>
            <rFont val="Tahoma"/>
            <family val="2"/>
          </rPr>
          <t>.</t>
        </r>
        <r>
          <rPr>
            <sz val="9"/>
            <color indexed="81"/>
            <rFont val="Tahoma"/>
            <family val="2"/>
          </rPr>
          <t xml:space="preserve">
</t>
        </r>
      </text>
    </comment>
    <comment ref="N37" authorId="0" shapeId="0" xr:uid="{00000000-0006-0000-0200-00000F000000}">
      <text>
        <r>
          <rPr>
            <b/>
            <sz val="11"/>
            <color indexed="16"/>
            <rFont val="Tahoma"/>
            <family val="2"/>
          </rPr>
          <t xml:space="preserve">
The total volume of Recycling bins you select needs to be GREATER than or EQUAL to the Recycling collection litres above.</t>
        </r>
      </text>
    </comment>
    <comment ref="U37" authorId="0" shapeId="0" xr:uid="{00000000-0006-0000-0200-000010000000}">
      <text>
        <r>
          <rPr>
            <b/>
            <sz val="9"/>
            <color indexed="81"/>
            <rFont val="Tahoma"/>
            <family val="2"/>
          </rPr>
          <t xml:space="preserve">
</t>
        </r>
        <r>
          <rPr>
            <b/>
            <sz val="11"/>
            <color indexed="16"/>
            <rFont val="Tahoma"/>
            <family val="2"/>
          </rPr>
          <t>The total volume of Refuse bins you select here needs to be GREATER than or EQUAL to the Refuse collection litres above.</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Mark Roberts</author>
  </authors>
  <commentList>
    <comment ref="E8" authorId="0" shapeId="0" xr:uid="{00000000-0006-0000-0300-000001000000}">
      <text>
        <r>
          <rPr>
            <b/>
            <sz val="11"/>
            <color indexed="16"/>
            <rFont val="Tahoma"/>
            <family val="2"/>
          </rPr>
          <t xml:space="preserve">
This cell may contain a default value to help illustrate how the calculation works. Update this with the actual commercial space or occupants in the development.
</t>
        </r>
        <r>
          <rPr>
            <sz val="11"/>
            <color indexed="16"/>
            <rFont val="Tahoma"/>
            <family val="2"/>
          </rPr>
          <t xml:space="preserve">
</t>
        </r>
      </text>
    </comment>
    <comment ref="G8" authorId="0" shapeId="0" xr:uid="{00000000-0006-0000-0300-000002000000}">
      <text>
        <r>
          <rPr>
            <b/>
            <sz val="9"/>
            <color indexed="81"/>
            <rFont val="Tahoma"/>
            <family val="2"/>
          </rPr>
          <t xml:space="preserve"> 
</t>
        </r>
        <r>
          <rPr>
            <b/>
            <sz val="11"/>
            <color indexed="16"/>
            <rFont val="Tahoma"/>
            <family val="2"/>
          </rPr>
          <t xml:space="preserve">Enter the Size in M2 OR the Maximum Occupants for each type of commercial (not both).  </t>
        </r>
        <r>
          <rPr>
            <sz val="9"/>
            <color indexed="81"/>
            <rFont val="Tahoma"/>
            <family val="2"/>
          </rPr>
          <t xml:space="preserve">
</t>
        </r>
      </text>
    </comment>
    <comment ref="K8" authorId="0" shapeId="0" xr:uid="{00000000-0006-0000-0300-000003000000}">
      <text>
        <r>
          <rPr>
            <b/>
            <sz val="11"/>
            <color indexed="25"/>
            <rFont val="Tahoma"/>
            <family val="2"/>
          </rPr>
          <t xml:space="preserve">
Assumes 5 day per week occupancy
</t>
        </r>
        <r>
          <rPr>
            <sz val="9"/>
            <color indexed="81"/>
            <rFont val="Tahoma"/>
            <family val="2"/>
          </rPr>
          <t xml:space="preserve">
</t>
        </r>
      </text>
    </comment>
    <comment ref="E19" authorId="0" shapeId="0" xr:uid="{00000000-0006-0000-0300-000004000000}">
      <text>
        <r>
          <rPr>
            <b/>
            <sz val="11"/>
            <color indexed="16"/>
            <rFont val="Tahoma"/>
            <family val="2"/>
          </rPr>
          <t>Organic is assumed to be 6% of total litres of waste.</t>
        </r>
      </text>
    </comment>
    <comment ref="L19" authorId="0" shapeId="0" xr:uid="{00000000-0006-0000-0300-000005000000}">
      <text>
        <r>
          <rPr>
            <b/>
            <sz val="11"/>
            <color indexed="16"/>
            <rFont val="Tahoma"/>
            <family val="2"/>
          </rPr>
          <t>Recycling is assumed to be 52% of total litres of waste.</t>
        </r>
      </text>
    </comment>
    <comment ref="S19" authorId="0" shapeId="0" xr:uid="{00000000-0006-0000-0300-000006000000}">
      <text>
        <r>
          <rPr>
            <b/>
            <sz val="11"/>
            <color indexed="16"/>
            <rFont val="Tahoma"/>
            <family val="2"/>
          </rPr>
          <t>Refuse is assumed to be 42% of total litres of waste.</t>
        </r>
        <r>
          <rPr>
            <sz val="9"/>
            <color indexed="81"/>
            <rFont val="Tahoma"/>
            <family val="2"/>
          </rPr>
          <t xml:space="preserve">
</t>
        </r>
      </text>
    </comment>
    <comment ref="E22" authorId="0" shapeId="0" xr:uid="{00000000-0006-0000-0300-000007000000}">
      <text>
        <r>
          <rPr>
            <b/>
            <sz val="11"/>
            <color indexed="16"/>
            <rFont val="Tahoma"/>
            <family val="2"/>
          </rPr>
          <t xml:space="preserve">
This column indicates how many Organic  bins of each size that are required, given the volume of waste and collection frequency you provided.</t>
        </r>
        <r>
          <rPr>
            <sz val="9"/>
            <color indexed="81"/>
            <rFont val="Tahoma"/>
            <family val="2"/>
          </rPr>
          <t xml:space="preserve">
</t>
        </r>
      </text>
    </comment>
    <comment ref="L22" authorId="0" shapeId="0" xr:uid="{00000000-0006-0000-0300-000008000000}">
      <text>
        <r>
          <rPr>
            <b/>
            <sz val="11"/>
            <color indexed="16"/>
            <rFont val="Tahoma"/>
            <family val="2"/>
          </rPr>
          <t xml:space="preserve">
This column indicates how many Recycling  bins of each size that are required, given the volume of waste and collection frequency you provided.</t>
        </r>
        <r>
          <rPr>
            <sz val="9"/>
            <color indexed="81"/>
            <rFont val="Tahoma"/>
            <family val="2"/>
          </rPr>
          <t xml:space="preserve">
</t>
        </r>
      </text>
    </comment>
    <comment ref="S22" authorId="0" shapeId="0" xr:uid="{00000000-0006-0000-0300-000009000000}">
      <text>
        <r>
          <rPr>
            <b/>
            <sz val="9"/>
            <color indexed="81"/>
            <rFont val="Tahoma"/>
            <family val="2"/>
          </rPr>
          <t xml:space="preserve">
</t>
        </r>
        <r>
          <rPr>
            <b/>
            <sz val="11"/>
            <color indexed="16"/>
            <rFont val="Tahoma"/>
            <family val="2"/>
          </rPr>
          <t>This column indicates how many Refuse bins of each size that are required, given the volume of waste and collection frequency you provided.</t>
        </r>
      </text>
    </comment>
    <comment ref="G23" authorId="0" shapeId="0" xr:uid="{00000000-0006-0000-0300-00000A000000}">
      <text>
        <r>
          <rPr>
            <b/>
            <sz val="9"/>
            <color indexed="81"/>
            <rFont val="Tahoma"/>
            <family val="2"/>
          </rPr>
          <t xml:space="preserve">  
</t>
        </r>
        <r>
          <rPr>
            <b/>
            <sz val="11"/>
            <color indexed="16"/>
            <rFont val="Tahoma"/>
            <family val="2"/>
          </rPr>
          <t>This cell is set to a default value to highlight how the calculation works. You can reset this value back to zero if you do not wish to use 23 litre Organic bins.</t>
        </r>
      </text>
    </comment>
    <comment ref="N26" authorId="0" shapeId="0" xr:uid="{00000000-0006-0000-0300-00000B000000}">
      <text>
        <r>
          <rPr>
            <b/>
            <sz val="9"/>
            <color indexed="16"/>
            <rFont val="Tahoma"/>
            <family val="2"/>
          </rPr>
          <t xml:space="preserve">
</t>
        </r>
        <r>
          <rPr>
            <b/>
            <sz val="11"/>
            <color indexed="16"/>
            <rFont val="Tahoma"/>
            <family val="2"/>
          </rPr>
          <t>This cell is set to a default value to highlight how the calculation works. You can reset this value back to zero if you do not wish to use 240
 litre Recycling bins.</t>
        </r>
      </text>
    </comment>
    <comment ref="U26" authorId="0" shapeId="0" xr:uid="{00000000-0006-0000-0300-00000C000000}">
      <text>
        <r>
          <rPr>
            <b/>
            <sz val="9"/>
            <color indexed="81"/>
            <rFont val="Tahoma"/>
            <family val="2"/>
          </rPr>
          <t xml:space="preserve">
</t>
        </r>
        <r>
          <rPr>
            <b/>
            <sz val="11"/>
            <color indexed="16"/>
            <rFont val="Tahoma"/>
            <family val="2"/>
          </rPr>
          <t>This cell is set to a default value to highlight how the calculation works. You can reset this value back to zero if you do not wish to use 240
 litre Refuse bins.</t>
        </r>
      </text>
    </comment>
    <comment ref="C28" authorId="0" shapeId="0" xr:uid="{00000000-0006-0000-0300-00000D000000}">
      <text>
        <r>
          <rPr>
            <b/>
            <sz val="9"/>
            <color indexed="81"/>
            <rFont val="Tahoma"/>
            <family val="2"/>
          </rPr>
          <t xml:space="preserve"> </t>
        </r>
        <r>
          <rPr>
            <b/>
            <sz val="11"/>
            <color indexed="16"/>
            <rFont val="Tahoma"/>
            <family val="2"/>
          </rPr>
          <t xml:space="preserve">
Refer to the Assumptions tab to adjust the processing capacity of the Worm or Compost system.</t>
        </r>
        <r>
          <rPr>
            <sz val="9"/>
            <color indexed="81"/>
            <rFont val="Tahoma"/>
            <family val="2"/>
          </rPr>
          <t xml:space="preserve">
</t>
        </r>
      </text>
    </comment>
    <comment ref="E28" authorId="0" shapeId="0" xr:uid="{00000000-0006-0000-0300-00000E000000}">
      <text>
        <r>
          <rPr>
            <sz val="9"/>
            <color indexed="81"/>
            <rFont val="Tahoma"/>
            <family val="2"/>
          </rPr>
          <t xml:space="preserve">
</t>
        </r>
        <r>
          <rPr>
            <b/>
            <sz val="11"/>
            <color indexed="16"/>
            <rFont val="Tahoma"/>
            <family val="2"/>
          </rPr>
          <t>Organic is assumed to be 6% of total litres of waste.</t>
        </r>
      </text>
    </comment>
    <comment ref="K34" authorId="0" shapeId="0" xr:uid="{00000000-0006-0000-0300-00000F000000}">
      <text>
        <r>
          <rPr>
            <sz val="9"/>
            <color indexed="81"/>
            <rFont val="Tahoma"/>
            <family val="2"/>
          </rPr>
          <t xml:space="preserve">
</t>
        </r>
        <r>
          <rPr>
            <b/>
            <sz val="11"/>
            <color indexed="16"/>
            <rFont val="Tahoma"/>
            <family val="2"/>
          </rPr>
          <t xml:space="preserve">
Fadge Bags can be used where collections of particular materials (e.g. polystyrene) are supported. </t>
        </r>
        <r>
          <rPr>
            <b/>
            <sz val="9"/>
            <color indexed="81"/>
            <rFont val="Tahoma"/>
            <family val="2"/>
          </rPr>
          <t xml:space="preserve">
</t>
        </r>
      </text>
    </comment>
    <comment ref="G38" authorId="0" shapeId="0" xr:uid="{00000000-0006-0000-0300-000010000000}">
      <text>
        <r>
          <rPr>
            <b/>
            <sz val="11"/>
            <color indexed="16"/>
            <rFont val="Tahoma"/>
            <family val="2"/>
          </rPr>
          <t xml:space="preserve">
The total volume of Organic bins you select  needs to be GREATER or EQUAL to the Organic collection litres above.</t>
        </r>
        <r>
          <rPr>
            <sz val="9"/>
            <color indexed="81"/>
            <rFont val="Tahoma"/>
            <family val="2"/>
          </rPr>
          <t xml:space="preserve">
</t>
        </r>
      </text>
    </comment>
    <comment ref="N38" authorId="0" shapeId="0" xr:uid="{00000000-0006-0000-0300-000011000000}">
      <text>
        <r>
          <rPr>
            <b/>
            <sz val="11"/>
            <color indexed="16"/>
            <rFont val="Tahoma"/>
            <family val="2"/>
          </rPr>
          <t xml:space="preserve">
The total volume of Recycling bins you select needs to be GREATER than or EQUAL to the Recycling collection litres above.</t>
        </r>
      </text>
    </comment>
    <comment ref="U38" authorId="0" shapeId="0" xr:uid="{00000000-0006-0000-0300-000012000000}">
      <text>
        <r>
          <rPr>
            <b/>
            <sz val="9"/>
            <color indexed="81"/>
            <rFont val="Tahoma"/>
            <family val="2"/>
          </rPr>
          <t xml:space="preserve">
</t>
        </r>
        <r>
          <rPr>
            <b/>
            <sz val="11"/>
            <color indexed="16"/>
            <rFont val="Tahoma"/>
            <family val="2"/>
          </rPr>
          <t>The total volume of Refuse bins you select here needs to be GREATER than or EQUAL to the Refuse collection litres above.</t>
        </r>
        <r>
          <rPr>
            <sz val="9"/>
            <color indexed="81"/>
            <rFont val="Tahoma"/>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Mark Roberts</author>
  </authors>
  <commentList>
    <comment ref="C47" authorId="0" shapeId="0" xr:uid="{00000000-0006-0000-0400-000001000000}">
      <text>
        <r>
          <rPr>
            <b/>
            <sz val="9"/>
            <color indexed="81"/>
            <rFont val="Tahoma"/>
            <family val="2"/>
          </rPr>
          <t xml:space="preserve"> </t>
        </r>
        <r>
          <rPr>
            <b/>
            <sz val="11"/>
            <color indexed="16"/>
            <rFont val="Tahoma"/>
            <family val="2"/>
          </rPr>
          <t xml:space="preserve">
Refer to the Assumptions tab to adjust the processing capacity of the Worm or Compost system.</t>
        </r>
        <r>
          <rPr>
            <sz val="9"/>
            <color indexed="81"/>
            <rFont val="Tahoma"/>
            <family val="2"/>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tc={E04F991C-2E00-487F-9046-A7DD4FDB735A}</author>
    <author>tc={F7B79FD8-C3BC-4CD0-B12C-BC9275A69631}</author>
  </authors>
  <commentList>
    <comment ref="E12" authorId="0" shapeId="0" xr:uid="{E04F991C-2E00-487F-9046-A7DD4FDB735A}">
      <text>
        <t>[Threaded comment]
Your version of Excel allows you to read this threaded comment; however, any edits to it will get removed if the file is opened in a newer version of Excel. Learn more: https://go.microsoft.com/fwlink/?linkid=870924
Comment:
    This setting effects the volume calculations where glass crates are used.</t>
      </text>
    </comment>
    <comment ref="G14" authorId="1" shapeId="0" xr:uid="{F7B79FD8-C3BC-4CD0-B12C-BC9275A69631}">
      <text>
        <t>[Threaded comment]
Your version of Excel allows you to read this threaded comment; however, any edits to it will get removed if the file is opened in a newer version of Excel. Learn more: https://go.microsoft.com/fwlink/?linkid=870924
Comment:
    This drop down allows for street collections to appear as a default option in the About the Development sheet.</t>
      </text>
    </comment>
  </commentList>
</comments>
</file>

<file path=xl/sharedStrings.xml><?xml version="1.0" encoding="utf-8"?>
<sst xmlns="http://schemas.openxmlformats.org/spreadsheetml/2006/main" count="377" uniqueCount="269">
  <si>
    <t>Length (mm)</t>
  </si>
  <si>
    <t>Width (mm)</t>
  </si>
  <si>
    <t>Fortnightly</t>
  </si>
  <si>
    <t>Weekly</t>
  </si>
  <si>
    <t>people per bedroom</t>
  </si>
  <si>
    <t>Refuse volume</t>
  </si>
  <si>
    <t>Recycling volume</t>
  </si>
  <si>
    <t>Organic volume</t>
  </si>
  <si>
    <t>Waste per person (rubbish, recycling &amp; organic)</t>
  </si>
  <si>
    <t>Occupancy Rate</t>
  </si>
  <si>
    <r>
      <t>Footprint (m</t>
    </r>
    <r>
      <rPr>
        <vertAlign val="superscript"/>
        <sz val="11"/>
        <color indexed="9"/>
        <rFont val="Calibri"/>
        <family val="2"/>
      </rPr>
      <t>2</t>
    </r>
    <r>
      <rPr>
        <sz val="11"/>
        <color indexed="9"/>
        <rFont val="Calibri"/>
        <family val="2"/>
      </rPr>
      <t xml:space="preserve">) </t>
    </r>
  </si>
  <si>
    <t xml:space="preserve"> </t>
  </si>
  <si>
    <t>Size (litres)</t>
  </si>
  <si>
    <t>Consent Number</t>
  </si>
  <si>
    <t>Collection Frequency</t>
  </si>
  <si>
    <t>Bin Sizes &amp; Footprints</t>
  </si>
  <si>
    <t>litres per week</t>
  </si>
  <si>
    <t>of total waste</t>
  </si>
  <si>
    <t>Daily</t>
  </si>
  <si>
    <t>Total Weekly Waste</t>
  </si>
  <si>
    <t>Bins Selected</t>
  </si>
  <si>
    <t>Number  of studio and 1 bedroom units</t>
  </si>
  <si>
    <t>Number of 4 or more bedroom units</t>
  </si>
  <si>
    <t xml:space="preserve">Number of 3 bedroom units </t>
  </si>
  <si>
    <t>Number of 2  bedroom units</t>
  </si>
  <si>
    <t>Total number of bedrooms</t>
  </si>
  <si>
    <t xml:space="preserve">1. About the development </t>
  </si>
  <si>
    <t>Collections per fortnight</t>
  </si>
  <si>
    <t xml:space="preserve">Instructions </t>
  </si>
  <si>
    <t>Bins Required by Size</t>
  </si>
  <si>
    <t xml:space="preserve">Bins Required by Size </t>
  </si>
  <si>
    <t>Commercial Waste</t>
  </si>
  <si>
    <t>Office</t>
  </si>
  <si>
    <t>General Retail</t>
  </si>
  <si>
    <t>Food Retail</t>
  </si>
  <si>
    <t>Bar</t>
  </si>
  <si>
    <t>Restaurant, café, takeaway</t>
  </si>
  <si>
    <r>
      <t>Litres m</t>
    </r>
    <r>
      <rPr>
        <vertAlign val="superscript"/>
        <sz val="11"/>
        <color indexed="9"/>
        <rFont val="Calibri"/>
        <family val="2"/>
      </rPr>
      <t>2</t>
    </r>
  </si>
  <si>
    <t>Litres/employee/day</t>
  </si>
  <si>
    <t>Total</t>
  </si>
  <si>
    <t>Enter details in the white cells</t>
  </si>
  <si>
    <t>Bins Reqd. by Size</t>
  </si>
  <si>
    <t xml:space="preserve">Bins Reqd. by Size </t>
  </si>
  <si>
    <t>Residential</t>
  </si>
  <si>
    <t>Commercial</t>
  </si>
  <si>
    <t>Residential waste room space required</t>
  </si>
  <si>
    <t>Total Weekly Residential Waste</t>
  </si>
  <si>
    <t>Medical &amp; Dental</t>
  </si>
  <si>
    <t>1. Type of Development</t>
  </si>
  <si>
    <t>Yes</t>
  </si>
  <si>
    <t xml:space="preserve">About the development </t>
  </si>
  <si>
    <t>Address of the development</t>
  </si>
  <si>
    <t>Yes &amp; No lists</t>
  </si>
  <si>
    <t>No</t>
  </si>
  <si>
    <t>Consent number</t>
  </si>
  <si>
    <t>Who will the collection service provider be?</t>
  </si>
  <si>
    <t xml:space="preserve">The owner &amp; manager of multi-unit developments must make provision for management and transport of waste in the complex. </t>
  </si>
  <si>
    <t>Residential Collection</t>
  </si>
  <si>
    <t xml:space="preserve">Commercial Collection </t>
  </si>
  <si>
    <t xml:space="preserve">General </t>
  </si>
  <si>
    <t>Who will be responsible for waste on a daily basis?</t>
  </si>
  <si>
    <t>Visiting Manager</t>
  </si>
  <si>
    <t>Onsite Manager</t>
  </si>
  <si>
    <t xml:space="preserve">This page caputures the information from the other pages to create your Waste Plan.  </t>
  </si>
  <si>
    <t>Total bins required</t>
  </si>
  <si>
    <t>Kerbside Collection</t>
  </si>
  <si>
    <t>Communal Collection</t>
  </si>
  <si>
    <t xml:space="preserve">Street Collection </t>
  </si>
  <si>
    <t>Waste Contractor</t>
  </si>
  <si>
    <r>
      <t xml:space="preserve">Type of collection service proposed </t>
    </r>
    <r>
      <rPr>
        <b/>
        <sz val="11"/>
        <rFont val="Calibri"/>
        <family val="2"/>
        <scheme val="minor"/>
      </rPr>
      <t>(see examples in photos below)</t>
    </r>
  </si>
  <si>
    <t>Who will be responsible for waste on a day-to-day basis?</t>
  </si>
  <si>
    <t>Will collection vehicles drive into the complex?</t>
  </si>
  <si>
    <t>You do not need to enter any information on this sheet.</t>
  </si>
  <si>
    <t>Collection Vehicle Access</t>
  </si>
  <si>
    <t>Collection vehicles will not drive onto the property</t>
  </si>
  <si>
    <t>Collection vehicles will drive onto the property but will NOT reverse</t>
  </si>
  <si>
    <t>Collection vehicles will drive onto the property and WILL reverse.</t>
  </si>
  <si>
    <t>Residents Themselves</t>
  </si>
  <si>
    <t xml:space="preserve">This tool is intended to help you do three things: </t>
  </si>
  <si>
    <t>How to use the tool</t>
  </si>
  <si>
    <t xml:space="preserve">2. Residential Waste Space - this worksheet captures information about the RESIDENTIAL part of your development including the number of bedrooms in the complex. </t>
  </si>
  <si>
    <t xml:space="preserve">3. Commercial Waste Space - this worksheet captures information about the COMMERCIAL part of your development including any shops or offices in the complex. </t>
  </si>
  <si>
    <t>1. Calculate the amount of organic waste, recycling and refuse your proposed Multi-Unit Development will generate. It allows for both residential and commercial space in your development.</t>
  </si>
  <si>
    <t>Step through the four main tabs:</t>
  </si>
  <si>
    <t>Assumptions &amp; Data Validation</t>
  </si>
  <si>
    <t>Multi-Unit Development Waste Bin Calculator - Sample Specifications</t>
  </si>
  <si>
    <t>Sample Bin Specifications</t>
  </si>
  <si>
    <t>Bin size (l)</t>
  </si>
  <si>
    <t>Footprint (m2)</t>
  </si>
  <si>
    <t>780 </t>
  </si>
  <si>
    <t> 2400</t>
  </si>
  <si>
    <t>1200 </t>
  </si>
  <si>
    <t> 3000</t>
  </si>
  <si>
    <t> 1200</t>
  </si>
  <si>
    <t>Sample Collection Vehicle Specifications</t>
  </si>
  <si>
    <t>Length overall</t>
  </si>
  <si>
    <t>9.9m</t>
  </si>
  <si>
    <t>Wheelbase</t>
  </si>
  <si>
    <t>5.3m</t>
  </si>
  <si>
    <t>Driving width</t>
  </si>
  <si>
    <t>2.5m</t>
  </si>
  <si>
    <t>Turning circle (kerb to kerb)</t>
  </si>
  <si>
    <t>18.7m</t>
  </si>
  <si>
    <t>Turning circle (wall to wall)</t>
  </si>
  <si>
    <t>19.2m</t>
  </si>
  <si>
    <t>Operational width (standard arm distance)</t>
  </si>
  <si>
    <t>6m</t>
  </si>
  <si>
    <t>Operational width (extended arm  distance)</t>
  </si>
  <si>
    <t>4.4m</t>
  </si>
  <si>
    <t>Operational Height</t>
  </si>
  <si>
    <t>3.9m</t>
  </si>
  <si>
    <t>Side Loading Collection Vehicle</t>
  </si>
  <si>
    <t>5.84m</t>
  </si>
  <si>
    <t>Driving width (maximum legal standard vehicle width)</t>
  </si>
  <si>
    <t>Travel height</t>
  </si>
  <si>
    <t>Operational height</t>
  </si>
  <si>
    <t>Front Loading Collection Vehicle</t>
  </si>
  <si>
    <t>22.1m</t>
  </si>
  <si>
    <t>23.66m</t>
  </si>
  <si>
    <t>3.64m</t>
  </si>
  <si>
    <t>6.1m</t>
  </si>
  <si>
    <t>Specification to allow for a 9.9m, 21 tonne truck (standard waste collection vehicle)</t>
  </si>
  <si>
    <t>Minimum public road width</t>
  </si>
  <si>
    <t>Minimum radius of corners</t>
  </si>
  <si>
    <t>Minimum vertical clearance</t>
  </si>
  <si>
    <t>Turning circle outside diameter</t>
  </si>
  <si>
    <t>Road Standard</t>
  </si>
  <si>
    <r>
      <t>Minimum private road width (</t>
    </r>
    <r>
      <rPr>
        <sz val="11"/>
        <color theme="0"/>
        <rFont val="Arial"/>
        <family val="2"/>
      </rPr>
      <t>should be specifically designed to satisfy the tracking curve profile of the collection vehicle that the developer proposes should be used)</t>
    </r>
  </si>
  <si>
    <t xml:space="preserve">Multi-Unit Development - On Property Collection Waiver Form  </t>
  </si>
  <si>
    <t>Multi-Unit Development - Developer Guidelines</t>
  </si>
  <si>
    <t xml:space="preserve">Developments with an INDIVIDUAL KERBSIDE waste Collection </t>
  </si>
  <si>
    <t xml:space="preserve">Developments with a COMMUNAL waste Collection </t>
  </si>
  <si>
    <t>Developing a Waste Minimisation Plan</t>
  </si>
  <si>
    <t xml:space="preserve">    The tool does this by taking into consideration the frequency of waste collections and the size of bins you plan to use. </t>
  </si>
  <si>
    <t>The address of the Multi-Unit Development goes here</t>
  </si>
  <si>
    <t>What this tool does</t>
  </si>
  <si>
    <t>About</t>
  </si>
  <si>
    <t>Version</t>
  </si>
  <si>
    <t xml:space="preserve">Released </t>
  </si>
  <si>
    <t xml:space="preserve">Only enter data in the white cells, the spreadsheet does the rest. </t>
  </si>
  <si>
    <t>Terms and Conditions</t>
  </si>
  <si>
    <t>New Zealand Law</t>
  </si>
  <si>
    <t>New Zealand Residents only</t>
  </si>
  <si>
    <t>Subject to Change</t>
  </si>
  <si>
    <t>Public Service</t>
  </si>
  <si>
    <t>Calculation Tool</t>
  </si>
  <si>
    <t xml:space="preserve">This Calculation Tool is a draft and in a phase of Beta Testing. </t>
  </si>
  <si>
    <t>While all care has been used in analysing and developing this Calculation Tool , it is nonetheless in a phase of development and testing. Council gives no warranty that the file supplied is free from error.</t>
  </si>
  <si>
    <t>All information &amp; calculations should be considered as being illustrative, indicative and for guidance purposes only [and may not be complete or suitable for your intended use].</t>
  </si>
  <si>
    <t>You should use your own professional judgement and discretion when using the Calculation Tool.</t>
  </si>
  <si>
    <t xml:space="preserve">The Calculation Tool provides the ability for users to insert a wide number of combinations of assumptions, waste types, collection frequency and bin sizes. </t>
  </si>
  <si>
    <t>Waste Plan</t>
  </si>
  <si>
    <t>The use of the waste plan (Plan) generated by the Calculation Tool does not guarantee acceptance for a consent in regard to waste plan requirements by Council’s Building Control or Resource Consents Departments.</t>
  </si>
  <si>
    <t>Submitting a Plan for a multi-unit development that has been generated by this Calculation Tool does not imply that the Plan will be accepted by Council in relation to any resource consent application.</t>
  </si>
  <si>
    <t>Independent Advice</t>
  </si>
  <si>
    <t xml:space="preserve">Council recommends that you seek independent advice before acting on any information on this calculator. </t>
  </si>
  <si>
    <t>Liability</t>
  </si>
  <si>
    <t>By using this Calculation Tool you waive and release Council from any claims arising from your use of this Calculation Tool or the information provided by it.</t>
  </si>
  <si>
    <t xml:space="preserve">You indemnify Council against all claims, loss or damages arising in connection with your use of this website or the information provided by it. </t>
  </si>
  <si>
    <t>Council does not accept liability for any losses that result from using the Calculation Tool</t>
  </si>
  <si>
    <t>Regulatory Capacity</t>
  </si>
  <si>
    <t xml:space="preserve">Nothing in these terms and conditions effects of fetters any regulatory power of Auckland Council or any of its council-controlled organisations.  </t>
  </si>
  <si>
    <t>The User has no recourse under these terms and conditions with respect to the exercise (or not) of such powers, including on licensing or consenting matters.</t>
  </si>
  <si>
    <t xml:space="preserve">Changes in this version </t>
  </si>
  <si>
    <t>In the event of a change we will advise all users by notifying any change in the Calculation Tool.</t>
  </si>
  <si>
    <t>The information contained on this Calculation Tool has been prepared in accordance with New Zealand law.</t>
  </si>
  <si>
    <t>Multi-Unit Development Waste Space Calculator - How to use this tool</t>
  </si>
  <si>
    <t xml:space="preserve">3. Create a sample waste plan that can be printed and attached to your consent application. </t>
  </si>
  <si>
    <t>By using this calculation tool you (User) agree to be bound by these Auckland Council (Council) terms and conditions for the Multi-Unit Waste Space calculator (Calculation Tool).</t>
  </si>
  <si>
    <t>Contact</t>
  </si>
  <si>
    <t>The information in this Calculation Tool is provided for New Zealand residents only.</t>
  </si>
  <si>
    <t xml:space="preserve">The information contained on this Calculation Tool tool may be changed at any time. </t>
  </si>
  <si>
    <t xml:space="preserve">This Calculation Tool has been produced as a public service and may be used for personal and business purposes. </t>
  </si>
  <si>
    <t xml:space="preserve">The information on this Calculation Tool is for general information only. </t>
  </si>
  <si>
    <t xml:space="preserve">This calculation tool will be updated periodically and we welcome your input.  </t>
  </si>
  <si>
    <t>Multi-Unit Development Waste Space Calculator - About the Development</t>
  </si>
  <si>
    <t xml:space="preserve">Multi-Unit Development Waste Space Calculator - Residential Waste  </t>
  </si>
  <si>
    <t>Multi-Unit Development Waste Space Calculator - Commercial Space</t>
  </si>
  <si>
    <t>Multi-Unit Development - Sample Waste Plan</t>
  </si>
  <si>
    <t xml:space="preserve">   Check that there are no error messages indicating that you haven't selected enough bins for organic, recycling and refuse.</t>
  </si>
  <si>
    <t>NOTE: The spreadsheet is pre-populated with some default numbers to highlight how the calculations work. You can safely reset or remove this data.</t>
  </si>
  <si>
    <t xml:space="preserve">Enter this data onto your own Waste Plan Format or print this page out on A3 and submit it with the plans of you waste room and other waste facilities. </t>
  </si>
  <si>
    <t xml:space="preserve">   You can enter the details in the 'Sample Waste Plan' worksheet into your own waste plan format OR print the 'Sample Waste Plan' worksheet on A3 and submit it with your application.</t>
  </si>
  <si>
    <t>Will paper and cardboard be separated from other recyclables?</t>
  </si>
  <si>
    <t xml:space="preserve">Fadge Bag </t>
  </si>
  <si>
    <t>Paper/Card Cage</t>
  </si>
  <si>
    <t>Paper volume</t>
  </si>
  <si>
    <t>1. About the Development - this worksheet captures general information about the complex and access to waste services.</t>
  </si>
  <si>
    <t xml:space="preserve">4. Sample Waste Plan - this worksheet provides you with an waste plan. Check to ensure your developments plans include provision for waste space that is at least as large as the Communal or Kerbside space required as shown in this worksheet. </t>
  </si>
  <si>
    <t>wasteplanmultiunit@aucklandcouncil.govt.nz</t>
  </si>
  <si>
    <t xml:space="preserve">If you have any feedback or comments, please contact Auckland Council Waste Solutions know by emailing us: </t>
  </si>
  <si>
    <t xml:space="preserve">Yearly </t>
  </si>
  <si>
    <t xml:space="preserve">Litres Per Day* </t>
  </si>
  <si>
    <t>Processing Capacity Per Bin</t>
  </si>
  <si>
    <t>Worm Farm or Compost Container</t>
  </si>
  <si>
    <t>Property types and typical waste collection methods</t>
  </si>
  <si>
    <t>Acknowledgements</t>
  </si>
  <si>
    <t xml:space="preserve">Auckland Council Waste Solutions acknowledges the assistance received and sources used in the development of this tool: </t>
  </si>
  <si>
    <t>*1 litre of organic waste = 0.55kg (WRAP, 2015)</t>
  </si>
  <si>
    <t>Inorganic waste</t>
  </si>
  <si>
    <t>Percentage of units that participate in inorganic collections</t>
  </si>
  <si>
    <t xml:space="preserve"> Default value is 20%</t>
  </si>
  <si>
    <t>Cubic Metres</t>
  </si>
  <si>
    <t>Volume of material set out for collection per unit</t>
  </si>
  <si>
    <t xml:space="preserve">4. Inorganic </t>
  </si>
  <si>
    <t>None</t>
  </si>
  <si>
    <t>Collection Volume</t>
  </si>
  <si>
    <t>2 per week</t>
  </si>
  <si>
    <t>3 per week</t>
  </si>
  <si>
    <t>4 per week</t>
  </si>
  <si>
    <t>5 per week</t>
  </si>
  <si>
    <t>6 per week</t>
  </si>
  <si>
    <t>Enter the information about your development in the white cells.</t>
  </si>
  <si>
    <r>
      <t xml:space="preserve"> </t>
    </r>
    <r>
      <rPr>
        <b/>
        <sz val="22"/>
        <color theme="5" tint="0.59999389629810485"/>
        <rFont val="Calibri"/>
        <family val="2"/>
        <scheme val="minor"/>
      </rPr>
      <t>NOTE:</t>
    </r>
    <r>
      <rPr>
        <sz val="22"/>
        <color theme="5" tint="0.59999389629810485"/>
        <rFont val="Calibri"/>
        <family val="2"/>
        <scheme val="minor"/>
      </rPr>
      <t xml:space="preserve"> The volume of the bins selected </t>
    </r>
    <r>
      <rPr>
        <b/>
        <sz val="22"/>
        <color theme="5" tint="0.59999389629810485"/>
        <rFont val="Calibri"/>
        <family val="2"/>
      </rPr>
      <t xml:space="preserve">must be greater </t>
    </r>
  </si>
  <si>
    <t>than the litres collected.</t>
  </si>
  <si>
    <t>Maximum Occupants</t>
  </si>
  <si>
    <r>
      <t>Size m</t>
    </r>
    <r>
      <rPr>
        <vertAlign val="superscript"/>
        <sz val="20"/>
        <color theme="0"/>
        <rFont val="Calibri"/>
        <family val="2"/>
        <scheme val="minor"/>
      </rPr>
      <t>2</t>
    </r>
  </si>
  <si>
    <t>Volume of food scraps bins</t>
  </si>
  <si>
    <t>Total maximum occupancy</t>
  </si>
  <si>
    <t>Food scrapas collection frequency</t>
  </si>
  <si>
    <t>Recycling collection frequency</t>
  </si>
  <si>
    <t>Refuse collection frequency</t>
  </si>
  <si>
    <t>`</t>
  </si>
  <si>
    <t>Total Waste</t>
  </si>
  <si>
    <t>Days open per week</t>
  </si>
  <si>
    <t>Commercial waste room space required</t>
  </si>
  <si>
    <t>Total commercial bins selected</t>
  </si>
  <si>
    <t>Total residential bins selected</t>
  </si>
  <si>
    <t>Kitchen Caddy</t>
  </si>
  <si>
    <t xml:space="preserve">Kerbside Food Scraps </t>
  </si>
  <si>
    <t>Inorganic Collection Volume</t>
  </si>
  <si>
    <t>Footprint of food scrap bins</t>
  </si>
  <si>
    <t>Volume of recycling bins</t>
  </si>
  <si>
    <t>Footprint of recycling bins</t>
  </si>
  <si>
    <t>Volume of refuse bins</t>
  </si>
  <si>
    <t>Footprint of refuse bins</t>
  </si>
  <si>
    <t>Footprint of food scraps bins</t>
  </si>
  <si>
    <r>
      <t>Total Waste by Size m</t>
    </r>
    <r>
      <rPr>
        <b/>
        <vertAlign val="superscript"/>
        <sz val="11"/>
        <color theme="0"/>
        <rFont val="Calibri"/>
        <family val="2"/>
        <scheme val="minor"/>
      </rPr>
      <t>2</t>
    </r>
  </si>
  <si>
    <t>Total Waste by Occupants</t>
  </si>
  <si>
    <t>Height (mm)</t>
  </si>
  <si>
    <t>Footprint of food Scraps bins</t>
  </si>
  <si>
    <t>Glass Crate</t>
  </si>
  <si>
    <t>Glass Bin</t>
  </si>
  <si>
    <t>Envirospec, Johansson Group, Rubbish Direct, Waste Management, WRAP, Hamilton City Council</t>
  </si>
  <si>
    <t xml:space="preserve">2. Parakai - Food Scraps </t>
  </si>
  <si>
    <t>3. Hangarua - Recycling</t>
  </si>
  <si>
    <t>4. Parahanga - Refuse</t>
  </si>
  <si>
    <t xml:space="preserve">2. Calculate the amount of space you should allow in your Multi-Unit Development for accomodating waste bins using Auckland Council assumptions on waste volumes. </t>
  </si>
  <si>
    <t xml:space="preserve">Note: You should use this tool in consultation with a Licenced Waste Collector and/or local Council services.  </t>
  </si>
  <si>
    <t>Does the development have rubbish chutes?</t>
  </si>
  <si>
    <t>Will glass be separated from other recyclables?</t>
  </si>
  <si>
    <t>1. Parakai - Food Scraps</t>
  </si>
  <si>
    <t>2. Hangarua - Recyclables</t>
  </si>
  <si>
    <t>3. Parahanga - Refuse</t>
  </si>
  <si>
    <t>Collection Service Types</t>
  </si>
  <si>
    <t>Glass volume - Percentage that glass is of total recycling. Default is 8%</t>
  </si>
  <si>
    <t xml:space="preserve">One food/recycle/refuse bin set per unit? </t>
  </si>
  <si>
    <t>Total residential waste room space required</t>
  </si>
  <si>
    <t>Total commercial waste room space</t>
  </si>
  <si>
    <t>The calculator will provide you with the bins and the space required to store &amp; manoeuvre them.</t>
  </si>
  <si>
    <r>
      <rPr>
        <b/>
        <sz val="14"/>
        <color theme="5" tint="0.59999389629810485"/>
        <rFont val="Calibri"/>
        <family val="2"/>
        <scheme val="minor"/>
      </rPr>
      <t>NOTE:</t>
    </r>
    <r>
      <rPr>
        <sz val="14"/>
        <color theme="5" tint="0.59999389629810485"/>
        <rFont val="Calibri"/>
        <family val="2"/>
        <scheme val="minor"/>
      </rPr>
      <t xml:space="preserve"> The volume of the bins selected </t>
    </r>
    <r>
      <rPr>
        <b/>
        <sz val="14"/>
        <color theme="5" tint="0.59999389629810485"/>
        <rFont val="Calibri"/>
        <family val="2"/>
      </rPr>
      <t xml:space="preserve">must be greater </t>
    </r>
    <r>
      <rPr>
        <sz val="14"/>
        <color theme="5" tint="0.59999389629810485"/>
        <rFont val="Calibri"/>
        <family val="2"/>
        <scheme val="minor"/>
      </rPr>
      <t>than the litres collected.</t>
    </r>
  </si>
  <si>
    <t>Allowance of floor space for the manouvering of bins (mulitiplier)</t>
  </si>
  <si>
    <t>Includes an allowance for manouvering bins.</t>
  </si>
  <si>
    <t>Unlock spreadsheet, the spreadsheet can be fully edited (except the assumptions tab).</t>
  </si>
  <si>
    <t xml:space="preserve">Fix issues with rounding and 140 litre bin calculations. </t>
  </si>
  <si>
    <t>tottenham10</t>
  </si>
  <si>
    <t>Add 240l bins for organic collections</t>
  </si>
  <si>
    <t>3.2 (Beta)</t>
  </si>
  <si>
    <t>Sept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</si>
</sst>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00"/>
    <numFmt numFmtId="165" formatCode="General&quot;m²&quot;"/>
    <numFmt numFmtId="166" formatCode="0&quot; litres&quot;"/>
    <numFmt numFmtId="167" formatCode="0&quot;m²&quot;"/>
    <numFmt numFmtId="168" formatCode="0.0&quot;m²&quot;"/>
    <numFmt numFmtId="169" formatCode="General&quot;m³&quot;"/>
  </numFmts>
  <fonts count="67" x14ac:knownFonts="1">
    <font>
      <sz val="11"/>
      <color theme="1"/>
      <name val="Arial"/>
      <family val="2"/>
    </font>
    <font>
      <sz val="11"/>
      <color theme="1"/>
      <name val="Calibri"/>
      <family val="2"/>
      <scheme val="minor"/>
    </font>
    <font>
      <sz val="11"/>
      <color theme="1"/>
      <name val="Calibri"/>
      <family val="2"/>
      <scheme val="minor"/>
    </font>
    <font>
      <sz val="11"/>
      <color indexed="9"/>
      <name val="Calibri"/>
      <family val="2"/>
    </font>
    <font>
      <vertAlign val="superscript"/>
      <sz val="11"/>
      <color indexed="9"/>
      <name val="Calibri"/>
      <family val="2"/>
    </font>
    <font>
      <sz val="8"/>
      <color theme="1"/>
      <name val="Arial"/>
      <family val="2"/>
    </font>
    <font>
      <b/>
      <sz val="22"/>
      <color theme="0"/>
      <name val="Calibri"/>
      <family val="2"/>
      <scheme val="minor"/>
    </font>
    <font>
      <sz val="11"/>
      <color theme="1"/>
      <name val="Calibri"/>
      <family val="2"/>
      <scheme val="minor"/>
    </font>
    <font>
      <sz val="11"/>
      <color theme="0"/>
      <name val="Calibri"/>
      <family val="2"/>
      <scheme val="minor"/>
    </font>
    <font>
      <sz val="11"/>
      <color theme="1" tint="0.249977111117893"/>
      <name val="Calibri"/>
      <family val="2"/>
      <scheme val="minor"/>
    </font>
    <font>
      <b/>
      <sz val="28"/>
      <color theme="0"/>
      <name val="Calibri"/>
      <family val="2"/>
      <scheme val="minor"/>
    </font>
    <font>
      <b/>
      <sz val="20"/>
      <color theme="0" tint="-4.9989318521683403E-2"/>
      <name val="Calibri"/>
      <family val="2"/>
      <scheme val="minor"/>
    </font>
    <font>
      <sz val="14"/>
      <color theme="0" tint="-4.9989318521683403E-2"/>
      <name val="Calibri"/>
      <family val="2"/>
      <scheme val="minor"/>
    </font>
    <font>
      <b/>
      <sz val="11"/>
      <color theme="0"/>
      <name val="Calibri"/>
      <family val="2"/>
      <scheme val="minor"/>
    </font>
    <font>
      <sz val="11"/>
      <color theme="3" tint="-0.499984740745262"/>
      <name val="Calibri"/>
      <family val="2"/>
      <scheme val="minor"/>
    </font>
    <font>
      <sz val="22"/>
      <color theme="0"/>
      <name val="Calibri"/>
      <family val="2"/>
      <scheme val="minor"/>
    </font>
    <font>
      <sz val="11"/>
      <name val="Calibri"/>
      <family val="2"/>
      <scheme val="minor"/>
    </font>
    <font>
      <b/>
      <i/>
      <sz val="11"/>
      <color theme="0"/>
      <name val="Calibri"/>
      <family val="2"/>
      <scheme val="minor"/>
    </font>
    <font>
      <i/>
      <sz val="11"/>
      <color theme="0"/>
      <name val="Calibri"/>
      <family val="2"/>
      <scheme val="minor"/>
    </font>
    <font>
      <i/>
      <sz val="11"/>
      <name val="Calibri"/>
      <family val="2"/>
      <scheme val="minor"/>
    </font>
    <font>
      <b/>
      <sz val="11"/>
      <name val="Calibri"/>
      <family val="2"/>
      <scheme val="minor"/>
    </font>
    <font>
      <b/>
      <sz val="18"/>
      <color theme="0"/>
      <name val="Calibri"/>
      <family val="2"/>
      <scheme val="minor"/>
    </font>
    <font>
      <b/>
      <sz val="18"/>
      <name val="Calibri"/>
      <family val="2"/>
      <scheme val="minor"/>
    </font>
    <font>
      <b/>
      <sz val="18"/>
      <color theme="3" tint="-0.499984740745262"/>
      <name val="Calibri"/>
      <family val="2"/>
      <scheme val="minor"/>
    </font>
    <font>
      <sz val="18"/>
      <name val="Calibri"/>
      <family val="2"/>
      <scheme val="minor"/>
    </font>
    <font>
      <sz val="18"/>
      <color theme="0"/>
      <name val="Calibri"/>
      <family val="2"/>
      <scheme val="minor"/>
    </font>
    <font>
      <b/>
      <sz val="11"/>
      <color theme="1"/>
      <name val="Calibri"/>
      <family val="2"/>
      <scheme val="minor"/>
    </font>
    <font>
      <sz val="16"/>
      <color theme="0"/>
      <name val="Calibri"/>
      <family val="2"/>
      <scheme val="minor"/>
    </font>
    <font>
      <sz val="16"/>
      <name val="Calibri"/>
      <family val="2"/>
      <scheme val="minor"/>
    </font>
    <font>
      <b/>
      <i/>
      <sz val="11"/>
      <name val="Calibri"/>
      <family val="2"/>
      <scheme val="minor"/>
    </font>
    <font>
      <sz val="11"/>
      <color theme="1" tint="0.14999847407452621"/>
      <name val="Calibri"/>
      <family val="2"/>
      <scheme val="minor"/>
    </font>
    <font>
      <b/>
      <sz val="11"/>
      <color theme="1" tint="0.14999847407452621"/>
      <name val="Calibri"/>
      <family val="2"/>
      <scheme val="minor"/>
    </font>
    <font>
      <b/>
      <sz val="20"/>
      <name val="Calibri"/>
      <family val="2"/>
      <scheme val="minor"/>
    </font>
    <font>
      <sz val="9"/>
      <color indexed="81"/>
      <name val="Tahoma"/>
      <family val="2"/>
    </font>
    <font>
      <sz val="11"/>
      <color indexed="16"/>
      <name val="Tahoma"/>
      <family val="2"/>
    </font>
    <font>
      <b/>
      <sz val="11"/>
      <color indexed="16"/>
      <name val="Tahoma"/>
      <family val="2"/>
    </font>
    <font>
      <sz val="11"/>
      <color theme="0"/>
      <name val="Arial"/>
      <family val="2"/>
    </font>
    <font>
      <b/>
      <sz val="11"/>
      <color indexed="37"/>
      <name val="Tahoma"/>
      <family val="2"/>
    </font>
    <font>
      <b/>
      <sz val="14"/>
      <color indexed="16"/>
      <name val="Tahoma"/>
      <family val="2"/>
    </font>
    <font>
      <b/>
      <sz val="9"/>
      <color indexed="81"/>
      <name val="Tahoma"/>
      <family val="2"/>
    </font>
    <font>
      <b/>
      <sz val="11"/>
      <color indexed="81"/>
      <name val="Tahoma"/>
      <family val="2"/>
    </font>
    <font>
      <b/>
      <vertAlign val="superscript"/>
      <sz val="11"/>
      <color theme="0"/>
      <name val="Calibri"/>
      <family val="2"/>
      <scheme val="minor"/>
    </font>
    <font>
      <b/>
      <sz val="12"/>
      <color indexed="16"/>
      <name val="Tahoma"/>
      <family val="2"/>
    </font>
    <font>
      <sz val="20"/>
      <name val="Calibri"/>
      <family val="2"/>
      <scheme val="minor"/>
    </font>
    <font>
      <sz val="8"/>
      <name val="Arial"/>
      <family val="2"/>
    </font>
    <font>
      <sz val="16"/>
      <color rgb="FFC00000"/>
      <name val="Calibri"/>
      <family val="2"/>
      <scheme val="minor"/>
    </font>
    <font>
      <b/>
      <sz val="20"/>
      <color theme="0"/>
      <name val="Calibri"/>
      <family val="2"/>
      <scheme val="minor"/>
    </font>
    <font>
      <b/>
      <sz val="9"/>
      <color indexed="16"/>
      <name val="Tahoma"/>
      <family val="2"/>
    </font>
    <font>
      <sz val="11"/>
      <color theme="0" tint="-0.14999847407452621"/>
      <name val="Calibri"/>
      <family val="2"/>
      <scheme val="minor"/>
    </font>
    <font>
      <sz val="11"/>
      <color theme="1"/>
      <name val="Arial"/>
      <family val="2"/>
    </font>
    <font>
      <b/>
      <sz val="11"/>
      <color rgb="FFB0CD7D"/>
      <name val="Calibri"/>
      <family val="2"/>
      <scheme val="minor"/>
    </font>
    <font>
      <sz val="11"/>
      <color rgb="FFB0CD7D"/>
      <name val="Calibri"/>
      <family val="2"/>
      <scheme val="minor"/>
    </font>
    <font>
      <sz val="22"/>
      <color theme="0" tint="-4.9989318521683403E-2"/>
      <name val="Calibri"/>
      <family val="2"/>
      <scheme val="minor"/>
    </font>
    <font>
      <sz val="20"/>
      <color theme="5" tint="0.59999389629810485"/>
      <name val="Calibri"/>
      <family val="2"/>
      <scheme val="minor"/>
    </font>
    <font>
      <sz val="22"/>
      <color theme="5" tint="0.59999389629810485"/>
      <name val="Calibri"/>
      <family val="2"/>
      <scheme val="minor"/>
    </font>
    <font>
      <b/>
      <sz val="22"/>
      <color theme="5" tint="0.59999389629810485"/>
      <name val="Calibri"/>
      <family val="2"/>
      <scheme val="minor"/>
    </font>
    <font>
      <b/>
      <sz val="22"/>
      <color theme="5" tint="0.59999389629810485"/>
      <name val="Calibri"/>
      <family val="2"/>
    </font>
    <font>
      <sz val="20"/>
      <color theme="0"/>
      <name val="Calibri"/>
      <family val="2"/>
      <scheme val="minor"/>
    </font>
    <font>
      <vertAlign val="superscript"/>
      <sz val="20"/>
      <color theme="0"/>
      <name val="Calibri"/>
      <family val="2"/>
      <scheme val="minor"/>
    </font>
    <font>
      <b/>
      <sz val="11"/>
      <color indexed="25"/>
      <name val="Tahoma"/>
      <family val="2"/>
    </font>
    <font>
      <b/>
      <sz val="14"/>
      <color theme="0" tint="-4.9989318521683403E-2"/>
      <name val="Calibri"/>
      <family val="2"/>
      <scheme val="minor"/>
    </font>
    <font>
      <b/>
      <u/>
      <sz val="11"/>
      <color indexed="37"/>
      <name val="Tahoma"/>
      <family val="2"/>
    </font>
    <font>
      <sz val="11"/>
      <color rgb="FFE29E39"/>
      <name val="Calibri"/>
      <family val="2"/>
      <scheme val="minor"/>
    </font>
    <font>
      <sz val="14"/>
      <color theme="5" tint="0.59999389629810485"/>
      <name val="Calibri"/>
      <family val="2"/>
      <scheme val="minor"/>
    </font>
    <font>
      <b/>
      <sz val="14"/>
      <color theme="5" tint="0.59999389629810485"/>
      <name val="Calibri"/>
      <family val="2"/>
      <scheme val="minor"/>
    </font>
    <font>
      <b/>
      <sz val="14"/>
      <color theme="5" tint="0.59999389629810485"/>
      <name val="Calibri"/>
      <family val="2"/>
    </font>
    <font>
      <sz val="11"/>
      <color rgb="FF002060"/>
      <name val="Calibri"/>
      <family val="2"/>
      <scheme val="minor"/>
    </font>
  </fonts>
  <fills count="15">
    <fill>
      <patternFill patternType="none"/>
    </fill>
    <fill>
      <patternFill patternType="gray125"/>
    </fill>
    <fill>
      <patternFill patternType="solid">
        <fgColor theme="3" tint="-0.499984740745262"/>
        <bgColor indexed="64"/>
      </patternFill>
    </fill>
    <fill>
      <patternFill patternType="solid">
        <fgColor theme="0" tint="-0.34998626667073579"/>
        <bgColor indexed="64"/>
      </patternFill>
    </fill>
    <fill>
      <patternFill patternType="solid">
        <fgColor theme="0"/>
        <bgColor indexed="64"/>
      </patternFill>
    </fill>
    <fill>
      <patternFill patternType="solid">
        <fgColor theme="4" tint="-0.499984740745262"/>
        <bgColor indexed="64"/>
      </patternFill>
    </fill>
    <fill>
      <patternFill patternType="solid">
        <fgColor theme="4" tint="0.59999389629810485"/>
        <bgColor indexed="64"/>
      </patternFill>
    </fill>
    <fill>
      <patternFill patternType="solid">
        <fgColor rgb="FF99FF66"/>
        <bgColor indexed="64"/>
      </patternFill>
    </fill>
    <fill>
      <patternFill patternType="solid">
        <fgColor rgb="FFFF5050"/>
        <bgColor indexed="64"/>
      </patternFill>
    </fill>
    <fill>
      <patternFill patternType="solid">
        <fgColor rgb="FF93C9C9"/>
        <bgColor indexed="64"/>
      </patternFill>
    </fill>
    <fill>
      <patternFill patternType="solid">
        <fgColor rgb="FFE29E39"/>
        <bgColor indexed="64"/>
      </patternFill>
    </fill>
    <fill>
      <patternFill patternType="solid">
        <fgColor theme="3" tint="-0.249977111117893"/>
        <bgColor indexed="64"/>
      </patternFill>
    </fill>
    <fill>
      <patternFill patternType="solid">
        <fgColor rgb="FF898D8D"/>
        <bgColor indexed="64"/>
      </patternFill>
    </fill>
    <fill>
      <patternFill patternType="solid">
        <fgColor rgb="FF00A9E0"/>
        <bgColor indexed="64"/>
      </patternFill>
    </fill>
    <fill>
      <patternFill patternType="solid">
        <fgColor rgb="FFFFD100"/>
        <bgColor indexed="64"/>
      </patternFill>
    </fill>
  </fills>
  <borders count="36">
    <border>
      <left/>
      <right/>
      <top/>
      <bottom/>
      <diagonal/>
    </border>
    <border>
      <left style="thin">
        <color theme="0"/>
      </left>
      <right/>
      <top style="thin">
        <color theme="0"/>
      </top>
      <bottom/>
      <diagonal/>
    </border>
    <border>
      <left/>
      <right/>
      <top style="thin">
        <color theme="0"/>
      </top>
      <bottom/>
      <diagonal/>
    </border>
    <border>
      <left/>
      <right style="thin">
        <color theme="0"/>
      </right>
      <top style="thin">
        <color theme="0"/>
      </top>
      <bottom/>
      <diagonal/>
    </border>
    <border>
      <left style="thin">
        <color theme="0"/>
      </left>
      <right/>
      <top/>
      <bottom/>
      <diagonal/>
    </border>
    <border>
      <left/>
      <right style="thin">
        <color theme="0"/>
      </right>
      <top/>
      <bottom/>
      <diagonal/>
    </border>
    <border>
      <left style="thin">
        <color theme="0"/>
      </left>
      <right/>
      <top/>
      <bottom style="thin">
        <color theme="0"/>
      </bottom>
      <diagonal/>
    </border>
    <border>
      <left/>
      <right/>
      <top/>
      <bottom style="thin">
        <color theme="0"/>
      </bottom>
      <diagonal/>
    </border>
    <border>
      <left/>
      <right style="thin">
        <color theme="0"/>
      </right>
      <top/>
      <bottom style="thin">
        <color theme="0"/>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style="thin">
        <color auto="1"/>
      </right>
      <top style="thin">
        <color auto="1"/>
      </top>
      <bottom style="thin">
        <color auto="1"/>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top/>
      <bottom/>
      <diagonal/>
    </border>
    <border>
      <left style="thin">
        <color rgb="FFFF0000"/>
      </left>
      <right style="thin">
        <color rgb="FFFF0000"/>
      </right>
      <top style="thin">
        <color rgb="FFFF0000"/>
      </top>
      <bottom style="thin">
        <color rgb="FFFF0000"/>
      </bottom>
      <diagonal/>
    </border>
    <border>
      <left style="thin">
        <color rgb="FFFF0000"/>
      </left>
      <right style="thin">
        <color rgb="FFFF0000"/>
      </right>
      <top style="thin">
        <color rgb="FFFF0000"/>
      </top>
      <bottom/>
      <diagonal/>
    </border>
    <border>
      <left style="thin">
        <color rgb="FFFF0000"/>
      </left>
      <right style="thin">
        <color rgb="FFFF0000"/>
      </right>
      <top/>
      <bottom/>
      <diagonal/>
    </border>
    <border>
      <left style="thin">
        <color rgb="FFFF0000"/>
      </left>
      <right style="thin">
        <color rgb="FFFF0000"/>
      </right>
      <top/>
      <bottom style="thin">
        <color rgb="FFFF0000"/>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style="medium">
        <color rgb="FF00B0F0"/>
      </left>
      <right style="medium">
        <color rgb="FF00B0F0"/>
      </right>
      <top style="medium">
        <color rgb="FF00B0F0"/>
      </top>
      <bottom style="medium">
        <color rgb="FF00B0F0"/>
      </bottom>
      <diagonal/>
    </border>
  </borders>
  <cellStyleXfs count="2">
    <xf numFmtId="0" fontId="0" fillId="0" borderId="0"/>
    <xf numFmtId="9" fontId="49" fillId="0" borderId="0" applyFont="0" applyFill="0" applyBorder="0" applyAlignment="0" applyProtection="0"/>
  </cellStyleXfs>
  <cellXfs count="329">
    <xf numFmtId="0" fontId="0" fillId="0" borderId="0" xfId="0"/>
    <xf numFmtId="0" fontId="5" fillId="0" borderId="0" xfId="0" applyFont="1"/>
    <xf numFmtId="0" fontId="6" fillId="2" borderId="0" xfId="0" applyFont="1" applyFill="1"/>
    <xf numFmtId="0" fontId="7" fillId="2" borderId="0" xfId="0" applyFont="1" applyFill="1"/>
    <xf numFmtId="0" fontId="7" fillId="0" borderId="0" xfId="0" applyFont="1"/>
    <xf numFmtId="0" fontId="9" fillId="3" borderId="0" xfId="0" applyFont="1" applyFill="1" applyAlignment="1">
      <alignment horizontal="center"/>
    </xf>
    <xf numFmtId="9" fontId="9" fillId="3" borderId="0" xfId="0" applyNumberFormat="1" applyFont="1" applyFill="1" applyAlignment="1">
      <alignment horizontal="center"/>
    </xf>
    <xf numFmtId="164" fontId="9" fillId="3" borderId="0" xfId="0" applyNumberFormat="1" applyFont="1" applyFill="1" applyAlignment="1">
      <alignment horizontal="center"/>
    </xf>
    <xf numFmtId="0" fontId="10" fillId="2" borderId="0" xfId="0" applyFont="1" applyFill="1"/>
    <xf numFmtId="0" fontId="11" fillId="2" borderId="0" xfId="0" applyFont="1" applyFill="1"/>
    <xf numFmtId="0" fontId="12" fillId="4" borderId="0" xfId="0" applyFont="1" applyFill="1"/>
    <xf numFmtId="3" fontId="15" fillId="2" borderId="0" xfId="0" applyNumberFormat="1" applyFont="1" applyFill="1"/>
    <xf numFmtId="2" fontId="9" fillId="3" borderId="0" xfId="0" applyNumberFormat="1" applyFont="1" applyFill="1" applyAlignment="1">
      <alignment horizontal="center"/>
    </xf>
    <xf numFmtId="1" fontId="9" fillId="3" borderId="0" xfId="0" applyNumberFormat="1" applyFont="1" applyFill="1" applyAlignment="1">
      <alignment horizontal="center"/>
    </xf>
    <xf numFmtId="0" fontId="8" fillId="2" borderId="0" xfId="0" applyFont="1" applyFill="1"/>
    <xf numFmtId="0" fontId="13" fillId="2" borderId="0" xfId="0" applyFont="1" applyFill="1"/>
    <xf numFmtId="165" fontId="15" fillId="2" borderId="0" xfId="0" applyNumberFormat="1" applyFont="1" applyFill="1"/>
    <xf numFmtId="166" fontId="15" fillId="2" borderId="0" xfId="0" applyNumberFormat="1" applyFont="1" applyFill="1"/>
    <xf numFmtId="0" fontId="8" fillId="5" borderId="0" xfId="0" applyFont="1" applyFill="1" applyAlignment="1">
      <alignment horizontal="center"/>
    </xf>
    <xf numFmtId="0" fontId="13" fillId="5" borderId="0" xfId="0" applyFont="1" applyFill="1" applyAlignment="1">
      <alignment horizontal="center"/>
    </xf>
    <xf numFmtId="0" fontId="8" fillId="5" borderId="0" xfId="0" applyFont="1" applyFill="1" applyAlignment="1">
      <alignment horizontal="left"/>
    </xf>
    <xf numFmtId="0" fontId="16" fillId="2" borderId="0" xfId="0" applyFont="1" applyFill="1" applyAlignment="1">
      <alignment horizontal="center"/>
    </xf>
    <xf numFmtId="0" fontId="8" fillId="2" borderId="0" xfId="0" applyFont="1" applyFill="1" applyAlignment="1">
      <alignment horizontal="center"/>
    </xf>
    <xf numFmtId="0" fontId="13" fillId="2" borderId="0" xfId="0" applyFont="1" applyFill="1" applyAlignment="1">
      <alignment horizontal="center"/>
    </xf>
    <xf numFmtId="0" fontId="8" fillId="2" borderId="0" xfId="0" applyFont="1" applyFill="1" applyAlignment="1">
      <alignment horizontal="right"/>
    </xf>
    <xf numFmtId="0" fontId="18" fillId="2" borderId="0" xfId="0" applyFont="1" applyFill="1" applyAlignment="1">
      <alignment horizontal="left"/>
    </xf>
    <xf numFmtId="0" fontId="19" fillId="2" borderId="0" xfId="0" applyFont="1" applyFill="1" applyAlignment="1">
      <alignment horizontal="left"/>
    </xf>
    <xf numFmtId="0" fontId="20" fillId="2" borderId="0" xfId="0" applyFont="1" applyFill="1" applyAlignment="1">
      <alignment horizontal="center"/>
    </xf>
    <xf numFmtId="0" fontId="8" fillId="2" borderId="0" xfId="0" applyFont="1" applyFill="1" applyAlignment="1">
      <alignment horizontal="left"/>
    </xf>
    <xf numFmtId="3" fontId="16" fillId="2" borderId="0" xfId="0" applyNumberFormat="1" applyFont="1" applyFill="1" applyAlignment="1">
      <alignment horizontal="center"/>
    </xf>
    <xf numFmtId="1" fontId="19" fillId="2" borderId="0" xfId="0" applyNumberFormat="1" applyFont="1" applyFill="1" applyAlignment="1">
      <alignment horizontal="right"/>
    </xf>
    <xf numFmtId="1" fontId="18" fillId="2" borderId="0" xfId="0" applyNumberFormat="1" applyFont="1" applyFill="1" applyAlignment="1">
      <alignment horizontal="right"/>
    </xf>
    <xf numFmtId="0" fontId="16" fillId="2" borderId="0" xfId="0" applyFont="1" applyFill="1"/>
    <xf numFmtId="0" fontId="16" fillId="2" borderId="0" xfId="0" applyFont="1" applyFill="1" applyAlignment="1">
      <alignment horizontal="left"/>
    </xf>
    <xf numFmtId="1" fontId="16" fillId="2" borderId="0" xfId="0" applyNumberFormat="1" applyFont="1" applyFill="1" applyAlignment="1">
      <alignment horizontal="center"/>
    </xf>
    <xf numFmtId="0" fontId="13" fillId="2" borderId="0" xfId="0" applyFont="1" applyFill="1" applyAlignment="1">
      <alignment horizontal="left"/>
    </xf>
    <xf numFmtId="0" fontId="21" fillId="2" borderId="0" xfId="0" applyFont="1" applyFill="1" applyAlignment="1">
      <alignment horizontal="right"/>
    </xf>
    <xf numFmtId="166" fontId="25" fillId="2" borderId="0" xfId="0" applyNumberFormat="1" applyFont="1" applyFill="1" applyAlignment="1">
      <alignment horizontal="center"/>
    </xf>
    <xf numFmtId="0" fontId="22" fillId="2" borderId="0" xfId="0" applyFont="1" applyFill="1" applyAlignment="1">
      <alignment horizontal="right"/>
    </xf>
    <xf numFmtId="166" fontId="24" fillId="2" borderId="0" xfId="0" applyNumberFormat="1" applyFont="1" applyFill="1" applyAlignment="1">
      <alignment horizontal="center"/>
    </xf>
    <xf numFmtId="0" fontId="13" fillId="2" borderId="0" xfId="0" applyFont="1" applyFill="1" applyAlignment="1">
      <alignment horizontal="right"/>
    </xf>
    <xf numFmtId="0" fontId="16" fillId="2" borderId="0" xfId="0" applyFont="1" applyFill="1" applyAlignment="1">
      <alignment horizontal="right"/>
    </xf>
    <xf numFmtId="0" fontId="7" fillId="2" borderId="0" xfId="0" applyFont="1" applyFill="1" applyAlignment="1">
      <alignment horizontal="center"/>
    </xf>
    <xf numFmtId="3" fontId="14" fillId="2" borderId="0" xfId="0" applyNumberFormat="1" applyFont="1" applyFill="1" applyAlignment="1">
      <alignment horizontal="center"/>
    </xf>
    <xf numFmtId="0" fontId="11" fillId="2" borderId="0" xfId="0" applyFont="1" applyFill="1" applyAlignment="1">
      <alignment horizontal="left"/>
    </xf>
    <xf numFmtId="167" fontId="14" fillId="2" borderId="0" xfId="0" applyNumberFormat="1" applyFont="1" applyFill="1" applyAlignment="1">
      <alignment horizontal="center"/>
    </xf>
    <xf numFmtId="167" fontId="23" fillId="2" borderId="0" xfId="0" applyNumberFormat="1" applyFont="1" applyFill="1" applyAlignment="1">
      <alignment horizontal="center"/>
    </xf>
    <xf numFmtId="0" fontId="7" fillId="2" borderId="0" xfId="0" applyFont="1" applyFill="1" applyAlignment="1">
      <alignment vertical="center"/>
    </xf>
    <xf numFmtId="0" fontId="5" fillId="0" borderId="0" xfId="0" applyFont="1" applyAlignment="1">
      <alignment vertical="center"/>
    </xf>
    <xf numFmtId="0" fontId="8" fillId="10" borderId="0" xfId="0" applyFont="1" applyFill="1"/>
    <xf numFmtId="0" fontId="8" fillId="10" borderId="0" xfId="0" applyFont="1" applyFill="1" applyAlignment="1">
      <alignment horizontal="left" vertical="top"/>
    </xf>
    <xf numFmtId="0" fontId="8" fillId="10" borderId="0" xfId="0" applyFont="1" applyFill="1" applyAlignment="1">
      <alignment horizontal="right"/>
    </xf>
    <xf numFmtId="0" fontId="8" fillId="10" borderId="0" xfId="0" applyFont="1" applyFill="1" applyAlignment="1">
      <alignment horizontal="center"/>
    </xf>
    <xf numFmtId="0" fontId="46" fillId="2" borderId="0" xfId="0" applyFont="1" applyFill="1"/>
    <xf numFmtId="2" fontId="8" fillId="5" borderId="0" xfId="0" applyNumberFormat="1" applyFont="1" applyFill="1" applyAlignment="1">
      <alignment horizontal="center"/>
    </xf>
    <xf numFmtId="0" fontId="13" fillId="5" borderId="0" xfId="0" applyFont="1" applyFill="1" applyAlignment="1">
      <alignment horizontal="left"/>
    </xf>
    <xf numFmtId="0" fontId="8" fillId="2" borderId="0" xfId="0" applyFont="1" applyFill="1" applyAlignment="1">
      <alignment vertical="center"/>
    </xf>
    <xf numFmtId="0" fontId="8" fillId="5" borderId="0" xfId="0" applyFont="1" applyFill="1" applyAlignment="1">
      <alignment horizontal="left" vertical="center"/>
    </xf>
    <xf numFmtId="0" fontId="8" fillId="5" borderId="0" xfId="0" applyFont="1" applyFill="1" applyAlignment="1">
      <alignment horizontal="center" vertical="center"/>
    </xf>
    <xf numFmtId="0" fontId="8" fillId="2" borderId="0" xfId="0" applyFont="1" applyFill="1" applyAlignment="1">
      <alignment horizontal="right" vertical="center"/>
    </xf>
    <xf numFmtId="166" fontId="15" fillId="2" borderId="0" xfId="0" applyNumberFormat="1" applyFont="1" applyFill="1" applyAlignment="1">
      <alignment vertical="center"/>
    </xf>
    <xf numFmtId="0" fontId="13" fillId="2" borderId="0" xfId="0" applyFont="1" applyFill="1" applyAlignment="1">
      <alignment horizontal="center" vertical="center"/>
    </xf>
    <xf numFmtId="1" fontId="18" fillId="2" borderId="0" xfId="0" applyNumberFormat="1" applyFont="1" applyFill="1" applyAlignment="1">
      <alignment horizontal="right" vertical="center"/>
    </xf>
    <xf numFmtId="0" fontId="16" fillId="4" borderId="23" xfId="0" applyFont="1" applyFill="1" applyBorder="1" applyAlignment="1" applyProtection="1">
      <alignment horizontal="center"/>
      <protection locked="0"/>
    </xf>
    <xf numFmtId="0" fontId="16" fillId="4" borderId="11" xfId="0" applyFont="1" applyFill="1" applyBorder="1" applyAlignment="1" applyProtection="1">
      <alignment horizontal="center" vertical="center"/>
      <protection locked="0"/>
    </xf>
    <xf numFmtId="0" fontId="16" fillId="4" borderId="12" xfId="0" applyFont="1" applyFill="1" applyBorder="1" applyAlignment="1" applyProtection="1">
      <alignment horizontal="center"/>
      <protection locked="0"/>
    </xf>
    <xf numFmtId="0" fontId="16" fillId="4" borderId="13" xfId="0" applyFont="1" applyFill="1" applyBorder="1" applyAlignment="1" applyProtection="1">
      <alignment horizontal="center"/>
      <protection locked="0"/>
    </xf>
    <xf numFmtId="169" fontId="8" fillId="10" borderId="0" xfId="0" applyNumberFormat="1" applyFont="1" applyFill="1"/>
    <xf numFmtId="9" fontId="48" fillId="3" borderId="0" xfId="0" applyNumberFormat="1" applyFont="1" applyFill="1" applyAlignment="1">
      <alignment horizontal="center"/>
    </xf>
    <xf numFmtId="9" fontId="48" fillId="3" borderId="0" xfId="0" applyNumberFormat="1" applyFont="1" applyFill="1" applyAlignment="1">
      <alignment horizontal="left" wrapText="1"/>
    </xf>
    <xf numFmtId="0" fontId="48" fillId="3" borderId="0" xfId="0" applyFont="1" applyFill="1" applyAlignment="1">
      <alignment horizontal="left"/>
    </xf>
    <xf numFmtId="2" fontId="48" fillId="3" borderId="0" xfId="0" applyNumberFormat="1" applyFont="1" applyFill="1" applyAlignment="1">
      <alignment horizontal="right"/>
    </xf>
    <xf numFmtId="0" fontId="2" fillId="2" borderId="0" xfId="0" applyFont="1" applyFill="1"/>
    <xf numFmtId="0" fontId="2" fillId="0" borderId="0" xfId="0" applyFont="1"/>
    <xf numFmtId="9" fontId="9" fillId="4" borderId="23" xfId="1" applyFont="1" applyFill="1" applyBorder="1" applyAlignment="1" applyProtection="1">
      <alignment horizontal="center"/>
      <protection locked="0"/>
    </xf>
    <xf numFmtId="0" fontId="43" fillId="4" borderId="29" xfId="0" applyFont="1" applyFill="1" applyBorder="1" applyAlignment="1" applyProtection="1">
      <alignment horizontal="center"/>
      <protection locked="0"/>
    </xf>
    <xf numFmtId="0" fontId="43" fillId="4" borderId="30" xfId="0" applyFont="1" applyFill="1" applyBorder="1" applyAlignment="1" applyProtection="1">
      <alignment horizontal="center"/>
      <protection locked="0"/>
    </xf>
    <xf numFmtId="0" fontId="43" fillId="4" borderId="31" xfId="0" applyFont="1" applyFill="1" applyBorder="1" applyAlignment="1" applyProtection="1">
      <alignment horizontal="center"/>
      <protection locked="0"/>
    </xf>
    <xf numFmtId="0" fontId="43" fillId="4" borderId="28" xfId="0" applyFont="1" applyFill="1" applyBorder="1" applyAlignment="1" applyProtection="1">
      <alignment horizontal="center"/>
      <protection locked="0"/>
    </xf>
    <xf numFmtId="3" fontId="16" fillId="4" borderId="29" xfId="0" applyNumberFormat="1" applyFont="1" applyFill="1" applyBorder="1" applyAlignment="1" applyProtection="1">
      <alignment horizontal="center"/>
      <protection locked="0"/>
    </xf>
    <xf numFmtId="3" fontId="16" fillId="4" borderId="30" xfId="0" applyNumberFormat="1" applyFont="1" applyFill="1" applyBorder="1" applyAlignment="1" applyProtection="1">
      <alignment horizontal="center"/>
      <protection locked="0"/>
    </xf>
    <xf numFmtId="3" fontId="16" fillId="4" borderId="31" xfId="0" applyNumberFormat="1" applyFont="1" applyFill="1" applyBorder="1" applyAlignment="1" applyProtection="1">
      <alignment horizontal="center"/>
      <protection locked="0"/>
    </xf>
    <xf numFmtId="0" fontId="16" fillId="4" borderId="30" xfId="0" applyFont="1" applyFill="1" applyBorder="1" applyAlignment="1" applyProtection="1">
      <alignment horizontal="center"/>
      <protection locked="0"/>
    </xf>
    <xf numFmtId="0" fontId="16" fillId="4" borderId="31" xfId="0" applyFont="1" applyFill="1" applyBorder="1" applyAlignment="1" applyProtection="1">
      <alignment horizontal="center"/>
      <protection locked="0"/>
    </xf>
    <xf numFmtId="1" fontId="16" fillId="4" borderId="30" xfId="0" applyNumberFormat="1" applyFont="1" applyFill="1" applyBorder="1" applyAlignment="1" applyProtection="1">
      <alignment horizontal="center"/>
      <protection locked="0"/>
    </xf>
    <xf numFmtId="1" fontId="16" fillId="4" borderId="31" xfId="0" applyNumberFormat="1" applyFont="1" applyFill="1" applyBorder="1" applyAlignment="1" applyProtection="1">
      <alignment horizontal="center"/>
      <protection locked="0"/>
    </xf>
    <xf numFmtId="9" fontId="9" fillId="4" borderId="28" xfId="1" applyFont="1" applyFill="1" applyBorder="1" applyAlignment="1" applyProtection="1">
      <alignment horizontal="center"/>
      <protection locked="0"/>
    </xf>
    <xf numFmtId="0" fontId="62" fillId="10" borderId="0" xfId="0" applyFont="1" applyFill="1"/>
    <xf numFmtId="0" fontId="16" fillId="4" borderId="28" xfId="0" applyFont="1" applyFill="1" applyBorder="1" applyAlignment="1">
      <alignment horizontal="center"/>
    </xf>
    <xf numFmtId="0" fontId="9" fillId="4" borderId="28" xfId="0" applyFont="1" applyFill="1" applyBorder="1" applyAlignment="1" applyProtection="1">
      <alignment horizontal="center"/>
      <protection locked="0"/>
    </xf>
    <xf numFmtId="0" fontId="8" fillId="10" borderId="0" xfId="0" applyFont="1" applyFill="1" applyAlignment="1">
      <alignment horizontal="left"/>
    </xf>
    <xf numFmtId="0" fontId="7" fillId="2" borderId="0" xfId="0" applyFont="1" applyFill="1" applyProtection="1">
      <protection locked="0"/>
    </xf>
    <xf numFmtId="0" fontId="5" fillId="0" borderId="0" xfId="0" applyFont="1" applyProtection="1">
      <protection locked="0"/>
    </xf>
    <xf numFmtId="0" fontId="10" fillId="2" borderId="0" xfId="0" applyFont="1" applyFill="1" applyProtection="1">
      <protection locked="0"/>
    </xf>
    <xf numFmtId="0" fontId="6" fillId="2" borderId="0" xfId="0" applyFont="1" applyFill="1" applyProtection="1">
      <protection locked="0"/>
    </xf>
    <xf numFmtId="0" fontId="8" fillId="2" borderId="0" xfId="0" applyFont="1" applyFill="1" applyProtection="1">
      <protection locked="0"/>
    </xf>
    <xf numFmtId="0" fontId="46" fillId="2" borderId="0" xfId="0" applyFont="1" applyFill="1" applyProtection="1">
      <protection locked="0"/>
    </xf>
    <xf numFmtId="0" fontId="8" fillId="11" borderId="0" xfId="0" applyFont="1" applyFill="1" applyProtection="1">
      <protection locked="0"/>
    </xf>
    <xf numFmtId="0" fontId="7" fillId="2" borderId="0" xfId="0" applyFont="1" applyFill="1" applyAlignment="1" applyProtection="1">
      <alignment vertical="center"/>
      <protection locked="0"/>
    </xf>
    <xf numFmtId="0" fontId="5" fillId="0" borderId="0" xfId="0" applyFont="1" applyAlignment="1" applyProtection="1">
      <alignment vertical="center"/>
      <protection locked="0"/>
    </xf>
    <xf numFmtId="0" fontId="13" fillId="11" borderId="0" xfId="0" applyFont="1" applyFill="1" applyProtection="1">
      <protection locked="0"/>
    </xf>
    <xf numFmtId="0" fontId="50" fillId="11" borderId="0" xfId="0" applyFont="1" applyFill="1" applyProtection="1">
      <protection locked="0"/>
    </xf>
    <xf numFmtId="0" fontId="51" fillId="11" borderId="0" xfId="0" applyFont="1" applyFill="1" applyProtection="1">
      <protection locked="0"/>
    </xf>
    <xf numFmtId="0" fontId="8" fillId="2" borderId="0" xfId="0" applyFont="1" applyFill="1" applyAlignment="1" applyProtection="1">
      <alignment horizontal="left"/>
      <protection locked="0"/>
    </xf>
    <xf numFmtId="49" fontId="8" fillId="2" borderId="0" xfId="0" applyNumberFormat="1" applyFont="1" applyFill="1" applyAlignment="1" applyProtection="1">
      <alignment horizontal="left"/>
      <protection locked="0"/>
    </xf>
    <xf numFmtId="0" fontId="8" fillId="2" borderId="1" xfId="0" applyFont="1" applyFill="1" applyBorder="1" applyProtection="1">
      <protection locked="0"/>
    </xf>
    <xf numFmtId="0" fontId="8" fillId="2" borderId="2" xfId="0" applyFont="1" applyFill="1" applyBorder="1" applyProtection="1">
      <protection locked="0"/>
    </xf>
    <xf numFmtId="0" fontId="27" fillId="2" borderId="2" xfId="0" applyFont="1" applyFill="1" applyBorder="1" applyAlignment="1" applyProtection="1">
      <alignment horizontal="left"/>
      <protection locked="0"/>
    </xf>
    <xf numFmtId="0" fontId="8" fillId="2" borderId="2" xfId="0" applyFont="1" applyFill="1" applyBorder="1" applyAlignment="1" applyProtection="1">
      <alignment horizontal="center"/>
      <protection locked="0"/>
    </xf>
    <xf numFmtId="0" fontId="7" fillId="2" borderId="2" xfId="0" applyFont="1" applyFill="1" applyBorder="1" applyProtection="1">
      <protection locked="0"/>
    </xf>
    <xf numFmtId="0" fontId="11" fillId="2" borderId="2" xfId="0" applyFont="1" applyFill="1" applyBorder="1" applyProtection="1">
      <protection locked="0"/>
    </xf>
    <xf numFmtId="0" fontId="7" fillId="2" borderId="3" xfId="0" applyFont="1" applyFill="1" applyBorder="1" applyProtection="1">
      <protection locked="0"/>
    </xf>
    <xf numFmtId="0" fontId="8" fillId="2" borderId="4" xfId="0" applyFont="1" applyFill="1" applyBorder="1" applyProtection="1">
      <protection locked="0"/>
    </xf>
    <xf numFmtId="0" fontId="13" fillId="2" borderId="0" xfId="0" applyFont="1" applyFill="1" applyAlignment="1" applyProtection="1">
      <alignment horizontal="center"/>
      <protection locked="0"/>
    </xf>
    <xf numFmtId="0" fontId="13" fillId="2" borderId="0" xfId="0" applyFont="1" applyFill="1" applyProtection="1">
      <protection locked="0"/>
    </xf>
    <xf numFmtId="0" fontId="11" fillId="2" borderId="0" xfId="0" applyFont="1" applyFill="1" applyProtection="1">
      <protection locked="0"/>
    </xf>
    <xf numFmtId="0" fontId="7" fillId="2" borderId="5" xfId="0" applyFont="1" applyFill="1" applyBorder="1" applyProtection="1">
      <protection locked="0"/>
    </xf>
    <xf numFmtId="0" fontId="8" fillId="2" borderId="0" xfId="0" applyFont="1" applyFill="1" applyAlignment="1" applyProtection="1">
      <alignment vertical="center"/>
      <protection locked="0"/>
    </xf>
    <xf numFmtId="0" fontId="8" fillId="2" borderId="0" xfId="0" applyFont="1" applyFill="1" applyAlignment="1" applyProtection="1">
      <alignment horizontal="center" vertical="center"/>
      <protection locked="0"/>
    </xf>
    <xf numFmtId="0" fontId="8" fillId="2" borderId="0" xfId="0" applyFont="1" applyFill="1" applyAlignment="1" applyProtection="1">
      <alignment horizontal="center"/>
      <protection locked="0"/>
    </xf>
    <xf numFmtId="0" fontId="7" fillId="2" borderId="4" xfId="0" applyFont="1" applyFill="1" applyBorder="1" applyProtection="1">
      <protection locked="0"/>
    </xf>
    <xf numFmtId="0" fontId="8" fillId="2" borderId="0" xfId="0" applyFont="1" applyFill="1" applyAlignment="1" applyProtection="1">
      <alignment horizontal="left" vertical="center"/>
      <protection locked="0"/>
    </xf>
    <xf numFmtId="0" fontId="8" fillId="2" borderId="0" xfId="0" applyFont="1" applyFill="1" applyAlignment="1" applyProtection="1">
      <alignment horizontal="right" vertical="center"/>
      <protection locked="0"/>
    </xf>
    <xf numFmtId="0" fontId="8" fillId="2" borderId="5" xfId="0" applyFont="1" applyFill="1" applyBorder="1" applyAlignment="1" applyProtection="1">
      <alignment horizontal="right"/>
      <protection locked="0"/>
    </xf>
    <xf numFmtId="0" fontId="8" fillId="2" borderId="0" xfId="0" applyFont="1" applyFill="1" applyAlignment="1" applyProtection="1">
      <alignment horizontal="right"/>
      <protection locked="0"/>
    </xf>
    <xf numFmtId="166" fontId="15" fillId="2" borderId="5" xfId="0" applyNumberFormat="1" applyFont="1" applyFill="1" applyBorder="1" applyProtection="1">
      <protection locked="0"/>
    </xf>
    <xf numFmtId="166" fontId="15" fillId="2" borderId="0" xfId="0" applyNumberFormat="1" applyFont="1" applyFill="1" applyProtection="1">
      <protection locked="0"/>
    </xf>
    <xf numFmtId="0" fontId="11" fillId="2" borderId="0" xfId="0" applyFont="1" applyFill="1" applyAlignment="1" applyProtection="1">
      <alignment vertical="center"/>
      <protection locked="0"/>
    </xf>
    <xf numFmtId="0" fontId="17" fillId="2" borderId="0" xfId="0" applyFont="1" applyFill="1" applyAlignment="1" applyProtection="1">
      <alignment horizontal="left" vertical="center"/>
      <protection locked="0"/>
    </xf>
    <xf numFmtId="0" fontId="18" fillId="2" borderId="0" xfId="0" applyFont="1" applyFill="1" applyAlignment="1" applyProtection="1">
      <alignment horizontal="left" vertical="center"/>
      <protection locked="0"/>
    </xf>
    <xf numFmtId="0" fontId="19" fillId="2" borderId="0" xfId="0" applyFont="1" applyFill="1" applyAlignment="1" applyProtection="1">
      <alignment horizontal="left" vertical="center"/>
      <protection locked="0"/>
    </xf>
    <xf numFmtId="0" fontId="20" fillId="2" borderId="0" xfId="0" applyFont="1" applyFill="1" applyAlignment="1" applyProtection="1">
      <alignment horizontal="center" vertical="center"/>
      <protection locked="0"/>
    </xf>
    <xf numFmtId="0" fontId="20" fillId="2" borderId="0" xfId="0" applyFont="1" applyFill="1" applyAlignment="1" applyProtection="1">
      <alignment horizontal="center"/>
      <protection locked="0"/>
    </xf>
    <xf numFmtId="0" fontId="18" fillId="2" borderId="0" xfId="0" applyFont="1" applyFill="1" applyAlignment="1" applyProtection="1">
      <alignment horizontal="left"/>
      <protection locked="0"/>
    </xf>
    <xf numFmtId="0" fontId="13" fillId="2" borderId="5" xfId="0" applyFont="1" applyFill="1" applyBorder="1" applyAlignment="1" applyProtection="1">
      <alignment horizontal="center"/>
      <protection locked="0"/>
    </xf>
    <xf numFmtId="3" fontId="16" fillId="2" borderId="0" xfId="0" applyNumberFormat="1" applyFont="1" applyFill="1" applyAlignment="1" applyProtection="1">
      <alignment horizontal="center" vertical="center"/>
      <protection locked="0"/>
    </xf>
    <xf numFmtId="1" fontId="19" fillId="2" borderId="0" xfId="0" applyNumberFormat="1" applyFont="1" applyFill="1" applyAlignment="1" applyProtection="1">
      <alignment horizontal="right" vertical="center"/>
      <protection locked="0"/>
    </xf>
    <xf numFmtId="1" fontId="18" fillId="2" borderId="5" xfId="0" applyNumberFormat="1" applyFont="1" applyFill="1" applyBorder="1" applyAlignment="1" applyProtection="1">
      <alignment horizontal="right"/>
      <protection locked="0"/>
    </xf>
    <xf numFmtId="1" fontId="18" fillId="2" borderId="0" xfId="0" applyNumberFormat="1" applyFont="1" applyFill="1" applyAlignment="1" applyProtection="1">
      <alignment horizontal="right"/>
      <protection locked="0"/>
    </xf>
    <xf numFmtId="0" fontId="16" fillId="2" borderId="0" xfId="0" applyFont="1" applyFill="1" applyAlignment="1" applyProtection="1">
      <alignment vertical="center"/>
      <protection locked="0"/>
    </xf>
    <xf numFmtId="0" fontId="16" fillId="2" borderId="0" xfId="0" applyFont="1" applyFill="1" applyAlignment="1" applyProtection="1">
      <alignment horizontal="center"/>
      <protection locked="0"/>
    </xf>
    <xf numFmtId="0" fontId="8" fillId="2" borderId="5" xfId="0" applyFont="1" applyFill="1" applyBorder="1" applyAlignment="1" applyProtection="1">
      <alignment horizontal="center"/>
      <protection locked="0"/>
    </xf>
    <xf numFmtId="0" fontId="8" fillId="2" borderId="4" xfId="0" applyFont="1" applyFill="1" applyBorder="1" applyAlignment="1" applyProtection="1">
      <alignment horizontal="left"/>
      <protection locked="0"/>
    </xf>
    <xf numFmtId="0" fontId="16" fillId="2" borderId="0" xfId="0" applyFont="1" applyFill="1" applyAlignment="1" applyProtection="1">
      <alignment horizontal="left" vertical="center"/>
      <protection locked="0"/>
    </xf>
    <xf numFmtId="0" fontId="16" fillId="2" borderId="0" xfId="0" applyFont="1" applyFill="1" applyAlignment="1" applyProtection="1">
      <alignment horizontal="center" vertical="center"/>
      <protection locked="0"/>
    </xf>
    <xf numFmtId="3" fontId="16" fillId="2" borderId="0" xfId="0" applyNumberFormat="1" applyFont="1" applyFill="1" applyAlignment="1" applyProtection="1">
      <alignment horizontal="center"/>
      <protection locked="0"/>
    </xf>
    <xf numFmtId="0" fontId="16" fillId="2" borderId="0" xfId="0" applyFont="1" applyFill="1" applyAlignment="1" applyProtection="1">
      <alignment horizontal="left"/>
      <protection locked="0"/>
    </xf>
    <xf numFmtId="0" fontId="8" fillId="2" borderId="6" xfId="0" applyFont="1" applyFill="1" applyBorder="1" applyProtection="1">
      <protection locked="0"/>
    </xf>
    <xf numFmtId="0" fontId="8" fillId="2" borderId="7" xfId="0" applyFont="1" applyFill="1" applyBorder="1" applyAlignment="1" applyProtection="1">
      <alignment horizontal="left"/>
      <protection locked="0"/>
    </xf>
    <xf numFmtId="0" fontId="8" fillId="2" borderId="7" xfId="0" applyFont="1" applyFill="1" applyBorder="1" applyAlignment="1" applyProtection="1">
      <alignment horizontal="center"/>
      <protection locked="0"/>
    </xf>
    <xf numFmtId="0" fontId="8" fillId="2" borderId="7" xfId="0" applyFont="1" applyFill="1" applyBorder="1" applyProtection="1">
      <protection locked="0"/>
    </xf>
    <xf numFmtId="3" fontId="16" fillId="2" borderId="7" xfId="0" applyNumberFormat="1" applyFont="1" applyFill="1" applyBorder="1" applyAlignment="1" applyProtection="1">
      <alignment horizontal="center"/>
      <protection locked="0"/>
    </xf>
    <xf numFmtId="0" fontId="7" fillId="2" borderId="7" xfId="0" applyFont="1" applyFill="1" applyBorder="1" applyProtection="1">
      <protection locked="0"/>
    </xf>
    <xf numFmtId="0" fontId="16" fillId="2" borderId="7" xfId="0" applyFont="1" applyFill="1" applyBorder="1" applyAlignment="1" applyProtection="1">
      <alignment horizontal="left"/>
      <protection locked="0"/>
    </xf>
    <xf numFmtId="0" fontId="16" fillId="2" borderId="7" xfId="0" applyFont="1" applyFill="1" applyBorder="1" applyAlignment="1" applyProtection="1">
      <alignment horizontal="center"/>
      <protection locked="0"/>
    </xf>
    <xf numFmtId="0" fontId="8" fillId="2" borderId="8" xfId="0" applyFont="1" applyFill="1" applyBorder="1" applyAlignment="1" applyProtection="1">
      <alignment horizontal="center"/>
      <protection locked="0"/>
    </xf>
    <xf numFmtId="1" fontId="16" fillId="2" borderId="0" xfId="0" applyNumberFormat="1" applyFont="1" applyFill="1" applyAlignment="1" applyProtection="1">
      <alignment horizontal="center"/>
      <protection locked="0"/>
    </xf>
    <xf numFmtId="0" fontId="66" fillId="2" borderId="0" xfId="0" applyFont="1" applyFill="1" applyAlignment="1" applyProtection="1">
      <alignment horizontal="left"/>
      <protection locked="0"/>
    </xf>
    <xf numFmtId="3" fontId="8" fillId="2" borderId="0" xfId="0" applyNumberFormat="1" applyFont="1" applyFill="1" applyAlignment="1" applyProtection="1">
      <alignment horizontal="center"/>
      <protection locked="0"/>
    </xf>
    <xf numFmtId="0" fontId="13" fillId="2" borderId="0" xfId="0" applyFont="1" applyFill="1" applyAlignment="1" applyProtection="1">
      <alignment horizontal="left"/>
      <protection locked="0"/>
    </xf>
    <xf numFmtId="0" fontId="21" fillId="2" borderId="0" xfId="0" applyFont="1" applyFill="1" applyAlignment="1" applyProtection="1">
      <alignment horizontal="right"/>
      <protection locked="0"/>
    </xf>
    <xf numFmtId="166" fontId="25" fillId="2" borderId="0" xfId="0" applyNumberFormat="1" applyFont="1" applyFill="1" applyAlignment="1" applyProtection="1">
      <alignment horizontal="center"/>
      <protection locked="0"/>
    </xf>
    <xf numFmtId="0" fontId="22" fillId="2" borderId="0" xfId="0" applyFont="1" applyFill="1" applyAlignment="1" applyProtection="1">
      <alignment horizontal="right"/>
      <protection locked="0"/>
    </xf>
    <xf numFmtId="166" fontId="24" fillId="2" borderId="0" xfId="0" applyNumberFormat="1" applyFont="1" applyFill="1" applyAlignment="1" applyProtection="1">
      <alignment horizontal="center"/>
      <protection locked="0"/>
    </xf>
    <xf numFmtId="0" fontId="13" fillId="2" borderId="0" xfId="0" applyFont="1" applyFill="1" applyAlignment="1" applyProtection="1">
      <alignment horizontal="right"/>
      <protection locked="0"/>
    </xf>
    <xf numFmtId="0" fontId="16" fillId="2" borderId="0" xfId="0" applyFont="1" applyFill="1" applyAlignment="1" applyProtection="1">
      <alignment horizontal="right"/>
      <protection locked="0"/>
    </xf>
    <xf numFmtId="165" fontId="15" fillId="2" borderId="0" xfId="0" applyNumberFormat="1" applyFont="1" applyFill="1" applyProtection="1">
      <protection locked="0"/>
    </xf>
    <xf numFmtId="0" fontId="46" fillId="2" borderId="0" xfId="0" applyFont="1" applyFill="1" applyAlignment="1" applyProtection="1">
      <alignment horizontal="left"/>
      <protection locked="0"/>
    </xf>
    <xf numFmtId="167" fontId="8" fillId="2" borderId="0" xfId="0" applyNumberFormat="1" applyFont="1" applyFill="1" applyAlignment="1" applyProtection="1">
      <alignment horizontal="center"/>
      <protection locked="0"/>
    </xf>
    <xf numFmtId="167" fontId="21" fillId="2" borderId="0" xfId="0" applyNumberFormat="1" applyFont="1" applyFill="1" applyAlignment="1" applyProtection="1">
      <alignment horizontal="center"/>
      <protection locked="0"/>
    </xf>
    <xf numFmtId="3" fontId="15" fillId="2" borderId="0" xfId="0" applyNumberFormat="1" applyFont="1" applyFill="1" applyProtection="1">
      <protection locked="0"/>
    </xf>
    <xf numFmtId="0" fontId="0" fillId="0" borderId="0" xfId="0" applyProtection="1">
      <protection locked="0"/>
    </xf>
    <xf numFmtId="0" fontId="16" fillId="9" borderId="0" xfId="0" applyFont="1" applyFill="1" applyProtection="1">
      <protection locked="0"/>
    </xf>
    <xf numFmtId="0" fontId="44" fillId="9" borderId="0" xfId="0" applyFont="1" applyFill="1" applyProtection="1">
      <protection locked="0"/>
    </xf>
    <xf numFmtId="0" fontId="5" fillId="9" borderId="0" xfId="0" applyFont="1" applyFill="1" applyProtection="1">
      <protection locked="0"/>
    </xf>
    <xf numFmtId="0" fontId="28" fillId="9" borderId="0" xfId="0" applyFont="1" applyFill="1" applyAlignment="1" applyProtection="1">
      <alignment horizontal="left"/>
      <protection locked="0"/>
    </xf>
    <xf numFmtId="0" fontId="8" fillId="9" borderId="0" xfId="0" applyFont="1" applyFill="1" applyProtection="1">
      <protection locked="0"/>
    </xf>
    <xf numFmtId="0" fontId="7" fillId="9" borderId="0" xfId="0" applyFont="1" applyFill="1" applyProtection="1">
      <protection locked="0"/>
    </xf>
    <xf numFmtId="0" fontId="8" fillId="9" borderId="0" xfId="0" applyFont="1" applyFill="1" applyAlignment="1" applyProtection="1">
      <alignment horizontal="center"/>
      <protection locked="0"/>
    </xf>
    <xf numFmtId="0" fontId="20" fillId="9" borderId="0" xfId="0" applyFont="1" applyFill="1" applyProtection="1">
      <protection locked="0"/>
    </xf>
    <xf numFmtId="0" fontId="32" fillId="9" borderId="0" xfId="0" applyFont="1" applyFill="1" applyProtection="1">
      <protection locked="0"/>
    </xf>
    <xf numFmtId="0" fontId="16" fillId="9" borderId="0" xfId="0" applyFont="1" applyFill="1" applyAlignment="1" applyProtection="1">
      <alignment vertical="center"/>
      <protection locked="0"/>
    </xf>
    <xf numFmtId="0" fontId="28" fillId="9" borderId="0" xfId="0" applyFont="1" applyFill="1" applyAlignment="1" applyProtection="1">
      <alignment horizontal="left" vertical="center"/>
      <protection locked="0"/>
    </xf>
    <xf numFmtId="0" fontId="44" fillId="9" borderId="0" xfId="0" applyFont="1" applyFill="1" applyAlignment="1" applyProtection="1">
      <alignment vertical="center"/>
      <protection locked="0"/>
    </xf>
    <xf numFmtId="0" fontId="8" fillId="9" borderId="0" xfId="0" applyFont="1" applyFill="1" applyAlignment="1" applyProtection="1">
      <alignment vertical="center"/>
      <protection locked="0"/>
    </xf>
    <xf numFmtId="0" fontId="16" fillId="9" borderId="0" xfId="0" applyFont="1" applyFill="1" applyAlignment="1" applyProtection="1">
      <alignment horizontal="center" vertical="center"/>
      <protection locked="0"/>
    </xf>
    <xf numFmtId="0" fontId="20" fillId="9" borderId="0" xfId="0" applyFont="1" applyFill="1" applyAlignment="1" applyProtection="1">
      <alignment vertical="center"/>
      <protection locked="0"/>
    </xf>
    <xf numFmtId="0" fontId="32" fillId="9" borderId="0" xfId="0" applyFont="1" applyFill="1" applyAlignment="1" applyProtection="1">
      <alignment vertical="center"/>
      <protection locked="0"/>
    </xf>
    <xf numFmtId="0" fontId="7" fillId="9" borderId="0" xfId="0" applyFont="1" applyFill="1" applyAlignment="1" applyProtection="1">
      <alignment vertical="center"/>
      <protection locked="0"/>
    </xf>
    <xf numFmtId="0" fontId="16" fillId="9" borderId="0" xfId="0" applyFont="1" applyFill="1" applyAlignment="1" applyProtection="1">
      <alignment horizontal="center"/>
      <protection locked="0"/>
    </xf>
    <xf numFmtId="0" fontId="14" fillId="2" borderId="0" xfId="0" applyFont="1" applyFill="1" applyProtection="1">
      <protection locked="0"/>
    </xf>
    <xf numFmtId="0" fontId="8" fillId="6" borderId="0" xfId="0" applyFont="1" applyFill="1" applyProtection="1">
      <protection locked="0"/>
    </xf>
    <xf numFmtId="0" fontId="45" fillId="9" borderId="0" xfId="0" applyFont="1" applyFill="1" applyAlignment="1" applyProtection="1">
      <alignment horizontal="left"/>
      <protection locked="0"/>
    </xf>
    <xf numFmtId="0" fontId="27" fillId="2" borderId="0" xfId="0" applyFont="1" applyFill="1" applyAlignment="1" applyProtection="1">
      <alignment horizontal="left"/>
      <protection locked="0"/>
    </xf>
    <xf numFmtId="0" fontId="17" fillId="2" borderId="0" xfId="0" applyFont="1" applyFill="1" applyAlignment="1" applyProtection="1">
      <alignment horizontal="left"/>
      <protection locked="0"/>
    </xf>
    <xf numFmtId="0" fontId="19" fillId="2" borderId="0" xfId="0" applyFont="1" applyFill="1" applyAlignment="1" applyProtection="1">
      <alignment horizontal="left"/>
      <protection locked="0"/>
    </xf>
    <xf numFmtId="1" fontId="19" fillId="2" borderId="0" xfId="0" applyNumberFormat="1" applyFont="1" applyFill="1" applyAlignment="1" applyProtection="1">
      <alignment horizontal="right"/>
      <protection locked="0"/>
    </xf>
    <xf numFmtId="0" fontId="16" fillId="2" borderId="0" xfId="0" applyFont="1" applyFill="1" applyProtection="1">
      <protection locked="0"/>
    </xf>
    <xf numFmtId="0" fontId="11" fillId="2" borderId="0" xfId="0" applyFont="1" applyFill="1" applyAlignment="1" applyProtection="1">
      <alignment horizontal="left"/>
      <protection locked="0"/>
    </xf>
    <xf numFmtId="0" fontId="7" fillId="2" borderId="0" xfId="0" applyFont="1" applyFill="1" applyAlignment="1" applyProtection="1">
      <alignment horizontal="center"/>
      <protection locked="0"/>
    </xf>
    <xf numFmtId="3" fontId="14" fillId="2" borderId="0" xfId="0" applyNumberFormat="1" applyFont="1" applyFill="1" applyAlignment="1" applyProtection="1">
      <alignment horizontal="center"/>
      <protection locked="0"/>
    </xf>
    <xf numFmtId="167" fontId="14" fillId="2" borderId="0" xfId="0" applyNumberFormat="1" applyFont="1" applyFill="1" applyAlignment="1" applyProtection="1">
      <alignment horizontal="center"/>
      <protection locked="0"/>
    </xf>
    <xf numFmtId="167" fontId="23" fillId="2" borderId="0" xfId="0" applyNumberFormat="1" applyFont="1" applyFill="1" applyAlignment="1" applyProtection="1">
      <alignment horizontal="center"/>
      <protection locked="0"/>
    </xf>
    <xf numFmtId="0" fontId="7" fillId="5" borderId="0" xfId="0" applyFont="1" applyFill="1" applyProtection="1">
      <protection locked="0"/>
    </xf>
    <xf numFmtId="0" fontId="8" fillId="5" borderId="0" xfId="0" applyFont="1" applyFill="1" applyAlignment="1" applyProtection="1">
      <alignment horizontal="right"/>
      <protection locked="0"/>
    </xf>
    <xf numFmtId="0" fontId="11" fillId="5" borderId="0" xfId="0" applyFont="1" applyFill="1" applyAlignment="1" applyProtection="1">
      <alignment horizontal="left" vertical="center"/>
      <protection locked="0"/>
    </xf>
    <xf numFmtId="0" fontId="11" fillId="5" borderId="0" xfId="0" applyFont="1" applyFill="1" applyProtection="1">
      <protection locked="0"/>
    </xf>
    <xf numFmtId="168" fontId="15" fillId="2" borderId="0" xfId="0" applyNumberFormat="1" applyFont="1" applyFill="1" applyProtection="1">
      <protection locked="0"/>
    </xf>
    <xf numFmtId="0" fontId="22" fillId="4" borderId="32" xfId="0" applyFont="1" applyFill="1" applyBorder="1" applyAlignment="1" applyProtection="1">
      <alignment vertical="center"/>
      <protection locked="0"/>
    </xf>
    <xf numFmtId="0" fontId="16" fillId="4" borderId="33" xfId="0" applyFont="1" applyFill="1" applyBorder="1" applyAlignment="1" applyProtection="1">
      <alignment vertical="center"/>
      <protection locked="0"/>
    </xf>
    <xf numFmtId="0" fontId="16" fillId="4" borderId="34" xfId="0" applyFont="1" applyFill="1" applyBorder="1" applyAlignment="1" applyProtection="1">
      <alignment vertical="center"/>
      <protection locked="0"/>
    </xf>
    <xf numFmtId="0" fontId="52" fillId="2" borderId="0" xfId="0" applyFont="1" applyFill="1" applyAlignment="1" applyProtection="1">
      <alignment horizontal="right" vertical="center"/>
      <protection locked="0"/>
    </xf>
    <xf numFmtId="0" fontId="60" fillId="2" borderId="0" xfId="0" applyFont="1" applyFill="1" applyProtection="1">
      <protection locked="0"/>
    </xf>
    <xf numFmtId="0" fontId="63" fillId="2" borderId="0" xfId="0" applyFont="1" applyFill="1" applyAlignment="1" applyProtection="1">
      <alignment horizontal="left"/>
      <protection locked="0"/>
    </xf>
    <xf numFmtId="168" fontId="15" fillId="2" borderId="35" xfId="0" applyNumberFormat="1" applyFont="1" applyFill="1" applyBorder="1" applyProtection="1">
      <protection locked="0"/>
    </xf>
    <xf numFmtId="0" fontId="54" fillId="2" borderId="0" xfId="0" applyFont="1" applyFill="1" applyAlignment="1" applyProtection="1">
      <alignment horizontal="left"/>
      <protection locked="0"/>
    </xf>
    <xf numFmtId="3" fontId="15" fillId="2" borderId="0" xfId="0" applyNumberFormat="1" applyFont="1" applyFill="1" applyAlignment="1" applyProtection="1">
      <alignment horizontal="right"/>
      <protection locked="0"/>
    </xf>
    <xf numFmtId="0" fontId="8" fillId="5" borderId="0" xfId="0" applyFont="1" applyFill="1" applyProtection="1">
      <protection locked="0"/>
    </xf>
    <xf numFmtId="0" fontId="32" fillId="4" borderId="28" xfId="0" applyFont="1" applyFill="1" applyBorder="1" applyAlignment="1" applyProtection="1">
      <alignment horizontal="center" vertical="top"/>
      <protection locked="0"/>
    </xf>
    <xf numFmtId="0" fontId="8" fillId="7" borderId="0" xfId="0" applyFont="1" applyFill="1" applyProtection="1">
      <protection locked="0"/>
    </xf>
    <xf numFmtId="0" fontId="29" fillId="7" borderId="0" xfId="0" applyFont="1" applyFill="1" applyAlignment="1" applyProtection="1">
      <alignment horizontal="left"/>
      <protection locked="0"/>
    </xf>
    <xf numFmtId="0" fontId="19" fillId="7" borderId="0" xfId="0" applyFont="1" applyFill="1" applyAlignment="1" applyProtection="1">
      <alignment horizontal="left"/>
      <protection locked="0"/>
    </xf>
    <xf numFmtId="0" fontId="16" fillId="7" borderId="0" xfId="0" applyFont="1" applyFill="1" applyAlignment="1" applyProtection="1">
      <alignment horizontal="center"/>
      <protection locked="0"/>
    </xf>
    <xf numFmtId="0" fontId="20" fillId="7" borderId="0" xfId="0" applyFont="1" applyFill="1" applyProtection="1">
      <protection locked="0"/>
    </xf>
    <xf numFmtId="0" fontId="20" fillId="7" borderId="0" xfId="0" applyFont="1" applyFill="1" applyAlignment="1" applyProtection="1">
      <alignment horizontal="center"/>
      <protection locked="0"/>
    </xf>
    <xf numFmtId="0" fontId="8" fillId="14" borderId="0" xfId="0" applyFont="1" applyFill="1" applyProtection="1">
      <protection locked="0"/>
    </xf>
    <xf numFmtId="0" fontId="19" fillId="14" borderId="0" xfId="0" applyFont="1" applyFill="1" applyAlignment="1" applyProtection="1">
      <alignment horizontal="left"/>
      <protection locked="0"/>
    </xf>
    <xf numFmtId="0" fontId="18" fillId="14" borderId="0" xfId="0" applyFont="1" applyFill="1" applyAlignment="1" applyProtection="1">
      <alignment horizontal="left"/>
      <protection locked="0"/>
    </xf>
    <xf numFmtId="0" fontId="16" fillId="14" borderId="0" xfId="0" applyFont="1" applyFill="1" applyAlignment="1" applyProtection="1">
      <alignment horizontal="center"/>
      <protection locked="0"/>
    </xf>
    <xf numFmtId="0" fontId="8" fillId="14" borderId="0" xfId="0" applyFont="1" applyFill="1" applyAlignment="1" applyProtection="1">
      <alignment horizontal="center"/>
      <protection locked="0"/>
    </xf>
    <xf numFmtId="0" fontId="31" fillId="14" borderId="0" xfId="0" applyFont="1" applyFill="1" applyAlignment="1" applyProtection="1">
      <alignment horizontal="center"/>
      <protection locked="0"/>
    </xf>
    <xf numFmtId="0" fontId="16" fillId="8" borderId="0" xfId="0" applyFont="1" applyFill="1" applyProtection="1">
      <protection locked="0"/>
    </xf>
    <xf numFmtId="0" fontId="19" fillId="8" borderId="0" xfId="0" applyFont="1" applyFill="1" applyAlignment="1" applyProtection="1">
      <alignment horizontal="left"/>
      <protection locked="0"/>
    </xf>
    <xf numFmtId="0" fontId="16" fillId="8" borderId="0" xfId="0" applyFont="1" applyFill="1" applyAlignment="1" applyProtection="1">
      <alignment horizontal="center"/>
      <protection locked="0"/>
    </xf>
    <xf numFmtId="0" fontId="20" fillId="8" borderId="0" xfId="0" applyFont="1" applyFill="1" applyAlignment="1" applyProtection="1">
      <alignment horizontal="center"/>
      <protection locked="0"/>
    </xf>
    <xf numFmtId="0" fontId="20" fillId="7" borderId="0" xfId="0" applyFont="1" applyFill="1" applyAlignment="1" applyProtection="1">
      <alignment horizontal="left"/>
      <protection locked="0"/>
    </xf>
    <xf numFmtId="0" fontId="30" fillId="7" borderId="0" xfId="0" applyFont="1" applyFill="1" applyAlignment="1" applyProtection="1">
      <alignment horizontal="left"/>
      <protection locked="0"/>
    </xf>
    <xf numFmtId="0" fontId="16" fillId="7" borderId="0" xfId="0" applyFont="1" applyFill="1" applyProtection="1">
      <protection locked="0"/>
    </xf>
    <xf numFmtId="1" fontId="0" fillId="0" borderId="29" xfId="0" applyNumberFormat="1" applyBorder="1" applyAlignment="1" applyProtection="1">
      <alignment horizontal="center"/>
      <protection locked="0"/>
    </xf>
    <xf numFmtId="0" fontId="30" fillId="14" borderId="0" xfId="0" applyFont="1" applyFill="1" applyAlignment="1" applyProtection="1">
      <alignment horizontal="left"/>
      <protection locked="0"/>
    </xf>
    <xf numFmtId="0" fontId="30" fillId="14" borderId="0" xfId="0" applyFont="1" applyFill="1" applyAlignment="1" applyProtection="1">
      <alignment horizontal="center"/>
      <protection locked="0"/>
    </xf>
    <xf numFmtId="0" fontId="16" fillId="8" borderId="0" xfId="0" applyFont="1" applyFill="1" applyAlignment="1" applyProtection="1">
      <alignment horizontal="left"/>
      <protection locked="0"/>
    </xf>
    <xf numFmtId="1" fontId="16" fillId="8" borderId="0" xfId="0" applyNumberFormat="1" applyFont="1" applyFill="1" applyAlignment="1" applyProtection="1">
      <alignment horizontal="center"/>
      <protection locked="0"/>
    </xf>
    <xf numFmtId="0" fontId="16" fillId="7" borderId="0" xfId="0" applyFont="1" applyFill="1" applyAlignment="1" applyProtection="1">
      <alignment horizontal="left"/>
      <protection locked="0"/>
    </xf>
    <xf numFmtId="1" fontId="16" fillId="7" borderId="0" xfId="0" applyNumberFormat="1" applyFont="1" applyFill="1" applyAlignment="1" applyProtection="1">
      <alignment horizontal="center"/>
      <protection locked="0"/>
    </xf>
    <xf numFmtId="1" fontId="30" fillId="14" borderId="0" xfId="0" applyNumberFormat="1" applyFont="1" applyFill="1" applyAlignment="1" applyProtection="1">
      <alignment horizontal="center"/>
      <protection locked="0"/>
    </xf>
    <xf numFmtId="0" fontId="8" fillId="7" borderId="0" xfId="0" applyFont="1" applyFill="1" applyAlignment="1" applyProtection="1">
      <alignment horizontal="left"/>
      <protection locked="0"/>
    </xf>
    <xf numFmtId="0" fontId="20" fillId="14" borderId="0" xfId="0" applyFont="1" applyFill="1" applyAlignment="1" applyProtection="1">
      <alignment horizontal="left"/>
      <protection locked="0"/>
    </xf>
    <xf numFmtId="0" fontId="8" fillId="14" borderId="0" xfId="0" applyFont="1" applyFill="1" applyAlignment="1" applyProtection="1">
      <alignment horizontal="left"/>
      <protection locked="0"/>
    </xf>
    <xf numFmtId="1" fontId="16" fillId="14" borderId="0" xfId="0" applyNumberFormat="1" applyFont="1" applyFill="1" applyAlignment="1" applyProtection="1">
      <alignment horizontal="center"/>
      <protection locked="0"/>
    </xf>
    <xf numFmtId="0" fontId="20" fillId="8" borderId="0" xfId="0" applyFont="1" applyFill="1" applyAlignment="1" applyProtection="1">
      <alignment horizontal="left"/>
      <protection locked="0"/>
    </xf>
    <xf numFmtId="1" fontId="30" fillId="7" borderId="0" xfId="0" applyNumberFormat="1" applyFont="1" applyFill="1" applyAlignment="1" applyProtection="1">
      <alignment horizontal="center"/>
      <protection locked="0"/>
    </xf>
    <xf numFmtId="0" fontId="8" fillId="13" borderId="0" xfId="0" applyFont="1" applyFill="1" applyAlignment="1" applyProtection="1">
      <alignment horizontal="left"/>
      <protection locked="0"/>
    </xf>
    <xf numFmtId="1" fontId="8" fillId="13" borderId="0" xfId="0" applyNumberFormat="1" applyFont="1" applyFill="1" applyAlignment="1" applyProtection="1">
      <alignment horizontal="center"/>
      <protection locked="0"/>
    </xf>
    <xf numFmtId="0" fontId="8" fillId="13" borderId="0" xfId="0" applyFont="1" applyFill="1" applyAlignment="1" applyProtection="1">
      <alignment horizontal="center"/>
      <protection locked="0"/>
    </xf>
    <xf numFmtId="0" fontId="8" fillId="12" borderId="0" xfId="0" applyFont="1" applyFill="1" applyAlignment="1" applyProtection="1">
      <alignment horizontal="left"/>
      <protection locked="0"/>
    </xf>
    <xf numFmtId="169" fontId="8" fillId="12" borderId="0" xfId="0" applyNumberFormat="1" applyFont="1" applyFill="1" applyAlignment="1" applyProtection="1">
      <alignment horizontal="left"/>
      <protection locked="0"/>
    </xf>
    <xf numFmtId="1" fontId="8" fillId="12" borderId="0" xfId="0" applyNumberFormat="1" applyFont="1" applyFill="1" applyAlignment="1" applyProtection="1">
      <alignment horizontal="center"/>
      <protection locked="0"/>
    </xf>
    <xf numFmtId="0" fontId="8" fillId="12" borderId="0" xfId="0" applyFont="1" applyFill="1" applyAlignment="1" applyProtection="1">
      <alignment horizontal="center"/>
      <protection locked="0"/>
    </xf>
    <xf numFmtId="0" fontId="30" fillId="7" borderId="0" xfId="0" applyFont="1" applyFill="1" applyAlignment="1" applyProtection="1">
      <alignment horizontal="center"/>
      <protection locked="0"/>
    </xf>
    <xf numFmtId="0" fontId="22" fillId="7" borderId="0" xfId="0" applyFont="1" applyFill="1" applyAlignment="1" applyProtection="1">
      <alignment horizontal="right"/>
      <protection locked="0"/>
    </xf>
    <xf numFmtId="0" fontId="16" fillId="14" borderId="0" xfId="0" applyFont="1" applyFill="1" applyAlignment="1" applyProtection="1">
      <alignment horizontal="left"/>
      <protection locked="0"/>
    </xf>
    <xf numFmtId="0" fontId="22" fillId="14" borderId="0" xfId="0" applyFont="1" applyFill="1" applyAlignment="1" applyProtection="1">
      <alignment horizontal="right"/>
      <protection locked="0"/>
    </xf>
    <xf numFmtId="0" fontId="22" fillId="8" borderId="0" xfId="0" applyFont="1" applyFill="1" applyAlignment="1" applyProtection="1">
      <alignment horizontal="right"/>
      <protection locked="0"/>
    </xf>
    <xf numFmtId="0" fontId="1" fillId="2" borderId="0" xfId="0" applyFont="1" applyFill="1" applyProtection="1">
      <protection locked="0"/>
    </xf>
    <xf numFmtId="18" fontId="1" fillId="2" borderId="0" xfId="0" applyNumberFormat="1" applyFont="1" applyFill="1" applyProtection="1">
      <protection locked="0"/>
    </xf>
    <xf numFmtId="0" fontId="11" fillId="5" borderId="0" xfId="0" applyFont="1" applyFill="1" applyAlignment="1" applyProtection="1">
      <alignment horizontal="left"/>
      <protection locked="0"/>
    </xf>
    <xf numFmtId="0" fontId="6" fillId="5" borderId="0" xfId="0" applyFont="1" applyFill="1" applyProtection="1">
      <protection locked="0"/>
    </xf>
    <xf numFmtId="0" fontId="57" fillId="5" borderId="0" xfId="0" applyFont="1" applyFill="1" applyAlignment="1" applyProtection="1">
      <alignment horizontal="center"/>
      <protection locked="0"/>
    </xf>
    <xf numFmtId="49" fontId="57" fillId="5" borderId="0" xfId="0" applyNumberFormat="1" applyFont="1" applyFill="1" applyAlignment="1" applyProtection="1">
      <alignment horizontal="center" wrapText="1"/>
      <protection locked="0"/>
    </xf>
    <xf numFmtId="49" fontId="57" fillId="5" borderId="0" xfId="0" applyNumberFormat="1" applyFont="1" applyFill="1" applyAlignment="1" applyProtection="1">
      <alignment horizontal="right" wrapText="1"/>
      <protection locked="0"/>
    </xf>
    <xf numFmtId="0" fontId="16" fillId="4" borderId="33" xfId="0" applyFont="1" applyFill="1" applyBorder="1" applyProtection="1">
      <protection locked="0"/>
    </xf>
    <xf numFmtId="0" fontId="16" fillId="4" borderId="34" xfId="0" applyFont="1" applyFill="1" applyBorder="1" applyProtection="1">
      <protection locked="0"/>
    </xf>
    <xf numFmtId="0" fontId="11" fillId="5" borderId="0" xfId="0" applyFont="1" applyFill="1" applyAlignment="1" applyProtection="1">
      <alignment horizontal="left" vertical="top"/>
      <protection locked="0"/>
    </xf>
    <xf numFmtId="166" fontId="15" fillId="2" borderId="0" xfId="0" applyNumberFormat="1" applyFont="1" applyFill="1" applyAlignment="1" applyProtection="1">
      <alignment horizontal="right" vertical="center"/>
      <protection locked="0"/>
    </xf>
    <xf numFmtId="0" fontId="8" fillId="5" borderId="0" xfId="0" applyFont="1" applyFill="1" applyAlignment="1" applyProtection="1">
      <alignment horizontal="left" vertical="center"/>
      <protection locked="0"/>
    </xf>
    <xf numFmtId="0" fontId="7" fillId="2" borderId="0" xfId="0" applyFont="1" applyFill="1" applyAlignment="1" applyProtection="1">
      <alignment horizontal="left" vertical="center"/>
      <protection locked="0"/>
    </xf>
    <xf numFmtId="166" fontId="15" fillId="2" borderId="0" xfId="0" applyNumberFormat="1" applyFont="1" applyFill="1" applyAlignment="1" applyProtection="1">
      <alignment horizontal="left" vertical="center"/>
      <protection locked="0"/>
    </xf>
    <xf numFmtId="0" fontId="53" fillId="2" borderId="0" xfId="0" applyFont="1" applyFill="1" applyProtection="1">
      <protection locked="0"/>
    </xf>
    <xf numFmtId="0" fontId="11" fillId="5" borderId="0" xfId="0" applyFont="1" applyFill="1" applyAlignment="1" applyProtection="1">
      <alignment vertical="center"/>
      <protection locked="0"/>
    </xf>
    <xf numFmtId="0" fontId="8" fillId="5" borderId="0" xfId="0" applyFont="1" applyFill="1" applyAlignment="1" applyProtection="1">
      <alignment horizontal="right" vertical="center"/>
      <protection locked="0"/>
    </xf>
    <xf numFmtId="168" fontId="15" fillId="2" borderId="35" xfId="0" applyNumberFormat="1" applyFont="1" applyFill="1" applyBorder="1" applyAlignment="1" applyProtection="1">
      <alignment vertical="center"/>
      <protection locked="0"/>
    </xf>
    <xf numFmtId="0" fontId="52" fillId="2" borderId="0" xfId="0" applyFont="1" applyFill="1" applyAlignment="1" applyProtection="1">
      <alignment horizontal="center" vertical="center"/>
      <protection locked="0"/>
    </xf>
    <xf numFmtId="0" fontId="26" fillId="5" borderId="0" xfId="0" applyFont="1" applyFill="1" applyProtection="1">
      <protection locked="0"/>
    </xf>
    <xf numFmtId="3" fontId="15" fillId="2" borderId="0" xfId="0" applyNumberFormat="1" applyFont="1" applyFill="1" applyAlignment="1" applyProtection="1">
      <alignment horizontal="right" vertical="center"/>
      <protection locked="0"/>
    </xf>
    <xf numFmtId="0" fontId="16" fillId="14" borderId="0" xfId="0" applyFont="1" applyFill="1" applyProtection="1">
      <protection locked="0"/>
    </xf>
    <xf numFmtId="0" fontId="20" fillId="14" borderId="0" xfId="0" applyFont="1" applyFill="1" applyAlignment="1" applyProtection="1">
      <alignment horizontal="center"/>
      <protection locked="0"/>
    </xf>
    <xf numFmtId="1" fontId="20" fillId="7" borderId="0" xfId="0" applyNumberFormat="1" applyFont="1" applyFill="1" applyAlignment="1" applyProtection="1">
      <alignment horizontal="center"/>
      <protection locked="0"/>
    </xf>
    <xf numFmtId="0" fontId="13" fillId="14" borderId="0" xfId="0" applyFont="1" applyFill="1" applyAlignment="1" applyProtection="1">
      <alignment horizontal="left"/>
      <protection locked="0"/>
    </xf>
    <xf numFmtId="169" fontId="8" fillId="13" borderId="0" xfId="0" applyNumberFormat="1" applyFont="1" applyFill="1" applyAlignment="1" applyProtection="1">
      <alignment horizontal="left"/>
      <protection locked="0"/>
    </xf>
    <xf numFmtId="0" fontId="13" fillId="7" borderId="0" xfId="0" applyFont="1" applyFill="1" applyAlignment="1" applyProtection="1">
      <alignment horizontal="left"/>
      <protection locked="0"/>
    </xf>
    <xf numFmtId="0" fontId="13" fillId="7" borderId="0" xfId="0" applyFont="1" applyFill="1" applyAlignment="1" applyProtection="1">
      <alignment horizontal="right"/>
      <protection locked="0"/>
    </xf>
    <xf numFmtId="0" fontId="16" fillId="14" borderId="0" xfId="0" applyFont="1" applyFill="1" applyAlignment="1" applyProtection="1">
      <alignment horizontal="right"/>
      <protection locked="0"/>
    </xf>
    <xf numFmtId="0" fontId="20" fillId="8" borderId="0" xfId="0" applyFont="1" applyFill="1" applyAlignment="1" applyProtection="1">
      <alignment horizontal="right"/>
      <protection locked="0"/>
    </xf>
    <xf numFmtId="0" fontId="43" fillId="9" borderId="0" xfId="0" applyFont="1" applyFill="1" applyAlignment="1" applyProtection="1">
      <alignment horizontal="left"/>
      <protection locked="0"/>
    </xf>
    <xf numFmtId="49" fontId="16" fillId="9" borderId="0" xfId="0" applyNumberFormat="1" applyFont="1" applyFill="1" applyProtection="1">
      <protection locked="0"/>
    </xf>
    <xf numFmtId="0" fontId="16" fillId="9" borderId="0" xfId="0" applyFont="1" applyFill="1" applyAlignment="1" applyProtection="1">
      <alignment horizontal="left"/>
      <protection locked="0"/>
    </xf>
    <xf numFmtId="0" fontId="8" fillId="5" borderId="0" xfId="0" applyFont="1" applyFill="1" applyAlignment="1" applyProtection="1">
      <alignment horizontal="center"/>
      <protection locked="0"/>
    </xf>
    <xf numFmtId="0" fontId="13" fillId="5" borderId="0" xfId="0" applyFont="1" applyFill="1" applyAlignment="1" applyProtection="1">
      <alignment horizontal="center"/>
      <protection locked="0"/>
    </xf>
    <xf numFmtId="0" fontId="8" fillId="5" borderId="0" xfId="0" applyFont="1" applyFill="1" applyAlignment="1" applyProtection="1">
      <alignment horizontal="left"/>
      <protection locked="0"/>
    </xf>
    <xf numFmtId="3" fontId="8" fillId="5" borderId="0" xfId="0" applyNumberFormat="1" applyFont="1" applyFill="1" applyAlignment="1" applyProtection="1">
      <alignment horizontal="center"/>
      <protection locked="0"/>
    </xf>
    <xf numFmtId="3" fontId="16" fillId="7" borderId="0" xfId="0" applyNumberFormat="1" applyFont="1" applyFill="1" applyAlignment="1" applyProtection="1">
      <alignment horizontal="center"/>
      <protection locked="0"/>
    </xf>
    <xf numFmtId="3" fontId="16" fillId="14" borderId="0" xfId="0" applyNumberFormat="1" applyFont="1" applyFill="1" applyAlignment="1" applyProtection="1">
      <alignment horizontal="center"/>
      <protection locked="0"/>
    </xf>
    <xf numFmtId="0" fontId="2" fillId="5" borderId="0" xfId="0" applyFont="1" applyFill="1" applyProtection="1">
      <protection locked="0"/>
    </xf>
    <xf numFmtId="169" fontId="15" fillId="2" borderId="0" xfId="0" applyNumberFormat="1" applyFont="1" applyFill="1" applyProtection="1">
      <protection locked="0"/>
    </xf>
    <xf numFmtId="0" fontId="20" fillId="4" borderId="27" xfId="0" applyFont="1" applyFill="1" applyBorder="1" applyAlignment="1" applyProtection="1">
      <alignment horizontal="center"/>
      <protection locked="0"/>
    </xf>
    <xf numFmtId="0" fontId="20" fillId="4" borderId="0" xfId="0" applyFont="1" applyFill="1" applyAlignment="1" applyProtection="1">
      <alignment horizontal="center"/>
      <protection locked="0"/>
    </xf>
    <xf numFmtId="0" fontId="28" fillId="9" borderId="0" xfId="0" applyFont="1" applyFill="1" applyAlignment="1" applyProtection="1">
      <alignment horizontal="left"/>
      <protection locked="0"/>
    </xf>
    <xf numFmtId="0" fontId="20" fillId="4" borderId="24" xfId="0" applyFont="1" applyFill="1" applyBorder="1" applyAlignment="1" applyProtection="1">
      <alignment horizontal="center" vertical="center"/>
      <protection locked="0"/>
    </xf>
    <xf numFmtId="0" fontId="20" fillId="4" borderId="25" xfId="0" applyFont="1" applyFill="1" applyBorder="1" applyAlignment="1" applyProtection="1">
      <alignment horizontal="center" vertical="center"/>
      <protection locked="0"/>
    </xf>
    <xf numFmtId="0" fontId="20" fillId="4" borderId="26" xfId="0" applyFont="1" applyFill="1" applyBorder="1" applyAlignment="1" applyProtection="1">
      <alignment horizontal="center" vertical="center"/>
      <protection locked="0"/>
    </xf>
    <xf numFmtId="0" fontId="16" fillId="4" borderId="9" xfId="0" applyFont="1" applyFill="1" applyBorder="1" applyAlignment="1" applyProtection="1">
      <alignment horizontal="left" vertical="center"/>
      <protection locked="0"/>
    </xf>
    <xf numFmtId="0" fontId="16" fillId="4" borderId="14" xfId="0" applyFont="1" applyFill="1" applyBorder="1" applyAlignment="1" applyProtection="1">
      <alignment horizontal="left" vertical="center"/>
      <protection locked="0"/>
    </xf>
    <xf numFmtId="0" fontId="16" fillId="4" borderId="10" xfId="0" applyFont="1" applyFill="1" applyBorder="1" applyAlignment="1" applyProtection="1">
      <alignment horizontal="left" vertical="center"/>
      <protection locked="0"/>
    </xf>
    <xf numFmtId="0" fontId="16" fillId="4" borderId="15" xfId="0" applyFont="1" applyFill="1" applyBorder="1" applyAlignment="1" applyProtection="1">
      <alignment horizontal="left"/>
      <protection locked="0"/>
    </xf>
    <xf numFmtId="0" fontId="16" fillId="4" borderId="16" xfId="0" applyFont="1" applyFill="1" applyBorder="1" applyAlignment="1" applyProtection="1">
      <alignment horizontal="left"/>
      <protection locked="0"/>
    </xf>
    <xf numFmtId="0" fontId="16" fillId="4" borderId="17" xfId="0" applyFont="1" applyFill="1" applyBorder="1" applyAlignment="1" applyProtection="1">
      <alignment horizontal="left"/>
      <protection locked="0"/>
    </xf>
    <xf numFmtId="0" fontId="28" fillId="9" borderId="0" xfId="0" applyFont="1" applyFill="1" applyAlignment="1" applyProtection="1">
      <alignment horizontal="center"/>
      <protection locked="0"/>
    </xf>
    <xf numFmtId="0" fontId="16" fillId="4" borderId="9" xfId="0" applyFont="1" applyFill="1" applyBorder="1" applyAlignment="1" applyProtection="1">
      <alignment horizontal="left"/>
      <protection locked="0"/>
    </xf>
    <xf numFmtId="0" fontId="16" fillId="4" borderId="14" xfId="0" applyFont="1" applyFill="1" applyBorder="1" applyAlignment="1" applyProtection="1">
      <alignment horizontal="left"/>
      <protection locked="0"/>
    </xf>
    <xf numFmtId="0" fontId="16" fillId="4" borderId="10" xfId="0" applyFont="1" applyFill="1" applyBorder="1" applyAlignment="1" applyProtection="1">
      <alignment horizontal="left"/>
      <protection locked="0"/>
    </xf>
    <xf numFmtId="0" fontId="16" fillId="4" borderId="18" xfId="0" applyFont="1" applyFill="1" applyBorder="1" applyAlignment="1" applyProtection="1">
      <alignment horizontal="left"/>
      <protection locked="0"/>
    </xf>
    <xf numFmtId="0" fontId="16" fillId="4" borderId="0" xfId="0" applyFont="1" applyFill="1" applyAlignment="1" applyProtection="1">
      <alignment horizontal="left"/>
      <protection locked="0"/>
    </xf>
    <xf numFmtId="0" fontId="16" fillId="4" borderId="19" xfId="0" applyFont="1" applyFill="1" applyBorder="1" applyAlignment="1" applyProtection="1">
      <alignment horizontal="left"/>
      <protection locked="0"/>
    </xf>
    <xf numFmtId="0" fontId="16" fillId="4" borderId="20" xfId="0" applyFont="1" applyFill="1" applyBorder="1" applyAlignment="1" applyProtection="1">
      <alignment horizontal="left"/>
      <protection locked="0"/>
    </xf>
    <xf numFmtId="0" fontId="16" fillId="4" borderId="21" xfId="0" applyFont="1" applyFill="1" applyBorder="1" applyAlignment="1" applyProtection="1">
      <alignment horizontal="left"/>
      <protection locked="0"/>
    </xf>
    <xf numFmtId="0" fontId="16" fillId="4" borderId="22" xfId="0" applyFont="1" applyFill="1" applyBorder="1" applyAlignment="1" applyProtection="1">
      <alignment horizontal="left"/>
      <protection locked="0"/>
    </xf>
    <xf numFmtId="0" fontId="16" fillId="9" borderId="0" xfId="0" applyFont="1" applyFill="1" applyAlignment="1" applyProtection="1">
      <alignment horizontal="left"/>
      <protection locked="0"/>
    </xf>
    <xf numFmtId="0" fontId="8" fillId="10" borderId="0" xfId="0" applyFont="1" applyFill="1" applyAlignment="1">
      <alignment horizontal="left"/>
    </xf>
  </cellXfs>
  <cellStyles count="2">
    <cellStyle name="Normal" xfId="0" builtinId="0"/>
    <cellStyle name="Percent" xfId="1" builtinId="5"/>
  </cellStyles>
  <dxfs count="68">
    <dxf>
      <font>
        <color rgb="FFCC0000"/>
        <name val="Cambria"/>
        <scheme val="none"/>
      </font>
      <fill>
        <patternFill>
          <bgColor rgb="FFC00000"/>
        </patternFill>
      </fill>
    </dxf>
    <dxf>
      <font>
        <color rgb="FFFF0000"/>
      </font>
    </dxf>
    <dxf>
      <font>
        <color rgb="FFFF0000"/>
      </font>
    </dxf>
    <dxf>
      <font>
        <color rgb="FF009900"/>
      </font>
    </dxf>
    <dxf>
      <font>
        <color rgb="FFFF0000"/>
      </font>
    </dxf>
    <dxf>
      <font>
        <color rgb="FFFF5050"/>
        <name val="Cambria"/>
        <scheme val="none"/>
      </font>
      <fill>
        <patternFill>
          <bgColor rgb="FFFF5050"/>
        </patternFill>
      </fill>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rgb="FFFFD100"/>
      </font>
      <fill>
        <patternFill>
          <bgColor rgb="FFFFD100"/>
        </patternFill>
      </fill>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rgb="FF99FF66"/>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rgb="FFFF5050"/>
      </font>
    </dxf>
    <dxf>
      <font>
        <color rgb="FFFFD100"/>
      </font>
    </dxf>
    <dxf>
      <font>
        <color rgb="FF99FF66"/>
      </font>
    </dxf>
    <dxf>
      <font>
        <color theme="0"/>
      </font>
      <fill>
        <patternFill>
          <bgColor rgb="FFC00000"/>
        </patternFill>
      </fill>
    </dxf>
    <dxf>
      <font>
        <color rgb="FFFF5050"/>
      </font>
    </dxf>
    <dxf>
      <font>
        <color rgb="FFFFD100"/>
      </font>
      <fill>
        <patternFill>
          <bgColor rgb="FFFFD100"/>
        </patternFill>
      </fill>
    </dxf>
    <dxf>
      <font>
        <color rgb="FF99FF66"/>
      </font>
    </dxf>
    <dxf>
      <font>
        <color rgb="FF99FF66"/>
      </font>
    </dxf>
    <dxf>
      <fill>
        <patternFill>
          <bgColor theme="0" tint="-0.14996795556505021"/>
        </patternFill>
      </fill>
    </dxf>
    <dxf>
      <font>
        <color rgb="FFCC0000"/>
        <name val="Cambria"/>
        <scheme val="none"/>
      </font>
      <fill>
        <patternFill>
          <bgColor rgb="FFC00000"/>
        </patternFill>
      </fill>
    </dxf>
    <dxf>
      <font>
        <color rgb="FFFF0000"/>
      </font>
    </dxf>
    <dxf>
      <font>
        <color rgb="FFFF0000"/>
      </font>
    </dxf>
    <dxf>
      <fill>
        <patternFill>
          <bgColor theme="0" tint="-4.9989318521683403E-2"/>
        </patternFill>
      </fill>
      <border>
        <left style="thin">
          <color auto="1"/>
        </left>
        <right style="thin">
          <color auto="1"/>
        </right>
        <top style="thin">
          <color auto="1"/>
        </top>
        <bottom style="thin">
          <color auto="1"/>
        </bottom>
        <vertical/>
        <horizontal/>
      </border>
    </dxf>
    <dxf>
      <font>
        <color rgb="FF009900"/>
      </font>
    </dxf>
    <dxf>
      <font>
        <color rgb="FFFF0000"/>
      </font>
    </dxf>
    <dxf>
      <font>
        <color rgb="FFCC0000"/>
        <name val="Cambria"/>
        <scheme val="none"/>
      </font>
      <fill>
        <patternFill>
          <bgColor rgb="FFC00000"/>
        </patternFill>
      </fill>
    </dxf>
    <dxf>
      <font>
        <color rgb="FFFF0000"/>
      </font>
    </dxf>
    <dxf>
      <font>
        <color rgb="FFFF0000"/>
      </font>
    </dxf>
    <dxf>
      <font>
        <color rgb="FF009900"/>
      </font>
    </dxf>
    <dxf>
      <font>
        <color rgb="FFFF0000"/>
      </font>
    </dxf>
  </dxfs>
  <tableStyles count="0" defaultTableStyle="TableStyleMedium2" defaultPivotStyle="PivotStyleLight16"/>
  <colors>
    <mruColors>
      <color rgb="FF99FF66"/>
      <color rgb="FFE29E39"/>
      <color rgb="FFFFD100"/>
      <color rgb="FF00A9E0"/>
      <color rgb="FF898D8D"/>
      <color rgb="FFCCFF33"/>
      <color rgb="FFFF5050"/>
      <color rgb="FFFF7C80"/>
      <color rgb="FF66FF33"/>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microsoft.com/office/2017/10/relationships/person" Target="persons/perso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4.jpeg"/></Relationships>
</file>

<file path=xl/drawings/_rels/drawing4.xml.rels><?xml version="1.0" encoding="UTF-8" standalone="yes"?>
<Relationships xmlns="http://schemas.openxmlformats.org/package/2006/relationships"><Relationship Id="rId1" Type="http://schemas.openxmlformats.org/officeDocument/2006/relationships/image" Target="../media/image5.jpeg"/></Relationships>
</file>

<file path=xl/drawings/_rels/drawing7.xml.rels><?xml version="1.0" encoding="UTF-8" standalone="yes"?>
<Relationships xmlns="http://schemas.openxmlformats.org/package/2006/relationships"><Relationship Id="rId1" Type="http://schemas.openxmlformats.org/officeDocument/2006/relationships/image" Target="../media/image6.jpg"/></Relationships>
</file>

<file path=xl/drawings/_rels/drawing8.xml.rels><?xml version="1.0" encoding="UTF-8" standalone="yes"?>
<Relationships xmlns="http://schemas.openxmlformats.org/package/2006/relationships"><Relationship Id="rId3" Type="http://schemas.openxmlformats.org/officeDocument/2006/relationships/image" Target="../media/image9.png"/><Relationship Id="rId2" Type="http://schemas.openxmlformats.org/officeDocument/2006/relationships/image" Target="../media/image8.png"/><Relationship Id="rId1"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twoCellAnchor editAs="oneCell">
    <xdr:from>
      <xdr:col>13</xdr:col>
      <xdr:colOff>1387929</xdr:colOff>
      <xdr:row>1</xdr:row>
      <xdr:rowOff>81643</xdr:rowOff>
    </xdr:from>
    <xdr:to>
      <xdr:col>17</xdr:col>
      <xdr:colOff>1477298</xdr:colOff>
      <xdr:row>3</xdr:row>
      <xdr:rowOff>66595</xdr:rowOff>
    </xdr:to>
    <xdr:pic>
      <xdr:nvPicPr>
        <xdr:cNvPr id="2" name="Picture 1">
          <a:extLst>
            <a:ext uri="{FF2B5EF4-FFF2-40B4-BE49-F238E27FC236}">
              <a16:creationId xmlns:a16="http://schemas.microsoft.com/office/drawing/2014/main" id="{1F24008E-B1F3-4A7B-A875-93DE9AD67869}"/>
            </a:ext>
          </a:extLst>
        </xdr:cNvPr>
        <xdr:cNvPicPr>
          <a:picLocks noChangeAspect="1"/>
        </xdr:cNvPicPr>
      </xdr:nvPicPr>
      <xdr:blipFill>
        <a:blip xmlns:r="http://schemas.openxmlformats.org/officeDocument/2006/relationships" r:embed="rId1"/>
        <a:stretch>
          <a:fillRect/>
        </a:stretch>
      </xdr:blipFill>
      <xdr:spPr>
        <a:xfrm>
          <a:off x="13239750" y="272143"/>
          <a:ext cx="3504762" cy="638095"/>
        </a:xfrm>
        <a:prstGeom prst="rect">
          <a:avLst/>
        </a:prstGeom>
      </xdr:spPr>
    </xdr:pic>
    <xdr:clientData/>
  </xdr:twoCellAnchor>
  <xdr:twoCellAnchor editAs="oneCell">
    <xdr:from>
      <xdr:col>11</xdr:col>
      <xdr:colOff>1061357</xdr:colOff>
      <xdr:row>1</xdr:row>
      <xdr:rowOff>27215</xdr:rowOff>
    </xdr:from>
    <xdr:to>
      <xdr:col>13</xdr:col>
      <xdr:colOff>1180869</xdr:colOff>
      <xdr:row>3</xdr:row>
      <xdr:rowOff>107405</xdr:rowOff>
    </xdr:to>
    <xdr:pic>
      <xdr:nvPicPr>
        <xdr:cNvPr id="4" name="Picture 3">
          <a:extLst>
            <a:ext uri="{FF2B5EF4-FFF2-40B4-BE49-F238E27FC236}">
              <a16:creationId xmlns:a16="http://schemas.microsoft.com/office/drawing/2014/main" id="{DFC2CBB4-2510-4ED4-BEAA-CCFE4D72D686}"/>
            </a:ext>
          </a:extLst>
        </xdr:cNvPr>
        <xdr:cNvPicPr>
          <a:picLocks noChangeAspect="1"/>
        </xdr:cNvPicPr>
      </xdr:nvPicPr>
      <xdr:blipFill>
        <a:blip xmlns:r="http://schemas.openxmlformats.org/officeDocument/2006/relationships" r:embed="rId2"/>
        <a:stretch>
          <a:fillRect/>
        </a:stretch>
      </xdr:blipFill>
      <xdr:spPr>
        <a:xfrm>
          <a:off x="11185071" y="217715"/>
          <a:ext cx="1847619" cy="73333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28</xdr:row>
      <xdr:rowOff>57150</xdr:rowOff>
    </xdr:from>
    <xdr:to>
      <xdr:col>10</xdr:col>
      <xdr:colOff>889000</xdr:colOff>
      <xdr:row>70</xdr:row>
      <xdr:rowOff>319339</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222250" y="6010275"/>
          <a:ext cx="10001250" cy="910456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5</xdr:col>
      <xdr:colOff>106590</xdr:colOff>
      <xdr:row>14</xdr:row>
      <xdr:rowOff>231321</xdr:rowOff>
    </xdr:from>
    <xdr:to>
      <xdr:col>6</xdr:col>
      <xdr:colOff>1539875</xdr:colOff>
      <xdr:row>17</xdr:row>
      <xdr:rowOff>127001</xdr:rowOff>
    </xdr:to>
    <xdr:sp macro="" textlink="">
      <xdr:nvSpPr>
        <xdr:cNvPr id="4" name="Round Diagonal Corner Rectangle 3">
          <a:extLst>
            <a:ext uri="{FF2B5EF4-FFF2-40B4-BE49-F238E27FC236}">
              <a16:creationId xmlns:a16="http://schemas.microsoft.com/office/drawing/2014/main" id="{00000000-0008-0000-0200-000004000000}"/>
            </a:ext>
          </a:extLst>
        </xdr:cNvPr>
        <xdr:cNvSpPr/>
      </xdr:nvSpPr>
      <xdr:spPr>
        <a:xfrm>
          <a:off x="5250090" y="4408714"/>
          <a:ext cx="1555749" cy="820966"/>
        </a:xfrm>
        <a:prstGeom prst="round2DiagRect">
          <a:avLst/>
        </a:prstGeom>
        <a:gradFill>
          <a:gsLst>
            <a:gs pos="0">
              <a:srgbClr val="99FF66"/>
            </a:gs>
            <a:gs pos="100000">
              <a:schemeClr val="bg1"/>
            </a:gs>
          </a:gsLst>
        </a:gradFill>
        <a:ln/>
        <a:effectLst>
          <a:outerShdw blurRad="50800" dist="38100" dir="2700000" algn="tl" rotWithShape="0">
            <a:prstClr val="black">
              <a:alpha val="40000"/>
            </a:prstClr>
          </a:outerShdw>
        </a:effectLst>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lang="en-NZ" sz="1200" b="1">
              <a:solidFill>
                <a:sysClr val="windowText" lastClr="000000"/>
              </a:solidFill>
            </a:rPr>
            <a:t>2. Enter the number of food</a:t>
          </a:r>
          <a:r>
            <a:rPr lang="en-NZ" sz="1200" b="1" baseline="0">
              <a:solidFill>
                <a:sysClr val="windowText" lastClr="000000"/>
              </a:solidFill>
            </a:rPr>
            <a:t> scrap bins the  complex requires. </a:t>
          </a:r>
          <a:endParaRPr lang="en-NZ" sz="1200" b="1">
            <a:solidFill>
              <a:sysClr val="windowText" lastClr="000000"/>
            </a:solidFill>
          </a:endParaRPr>
        </a:p>
      </xdr:txBody>
    </xdr:sp>
    <xdr:clientData/>
  </xdr:twoCellAnchor>
  <xdr:twoCellAnchor>
    <xdr:from>
      <xdr:col>12</xdr:col>
      <xdr:colOff>79375</xdr:colOff>
      <xdr:row>14</xdr:row>
      <xdr:rowOff>245483</xdr:rowOff>
    </xdr:from>
    <xdr:to>
      <xdr:col>13</xdr:col>
      <xdr:colOff>1539876</xdr:colOff>
      <xdr:row>17</xdr:row>
      <xdr:rowOff>127000</xdr:rowOff>
    </xdr:to>
    <xdr:sp macro="" textlink="">
      <xdr:nvSpPr>
        <xdr:cNvPr id="5" name="Round Diagonal Corner Rectangle 4">
          <a:extLst>
            <a:ext uri="{FF2B5EF4-FFF2-40B4-BE49-F238E27FC236}">
              <a16:creationId xmlns:a16="http://schemas.microsoft.com/office/drawing/2014/main" id="{00000000-0008-0000-0200-000005000000}"/>
            </a:ext>
          </a:extLst>
        </xdr:cNvPr>
        <xdr:cNvSpPr/>
      </xdr:nvSpPr>
      <xdr:spPr>
        <a:xfrm>
          <a:off x="11922125" y="5007983"/>
          <a:ext cx="1587501" cy="802267"/>
        </a:xfrm>
        <a:prstGeom prst="round2DiagRect">
          <a:avLst/>
        </a:prstGeom>
        <a:gradFill>
          <a:gsLst>
            <a:gs pos="0">
              <a:srgbClr val="FFD100"/>
            </a:gs>
            <a:gs pos="100000">
              <a:schemeClr val="bg1"/>
            </a:gs>
          </a:gsLst>
        </a:gradFill>
        <a:effectLst>
          <a:outerShdw blurRad="50800" dist="38100" dir="2700000" algn="tl" rotWithShape="0">
            <a:prstClr val="black">
              <a:alpha val="40000"/>
            </a:prstClr>
          </a:outerShdw>
        </a:effectLst>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lnSpc>
              <a:spcPts val="1200"/>
            </a:lnSpc>
          </a:pPr>
          <a:r>
            <a:rPr lang="en-NZ" sz="1200" b="1" baseline="0">
              <a:solidFill>
                <a:sysClr val="windowText" lastClr="000000"/>
              </a:solidFill>
              <a:latin typeface="+mn-lt"/>
              <a:ea typeface="+mn-ea"/>
              <a:cs typeface="+mn-cs"/>
            </a:rPr>
            <a:t>3. Enter the number of Recycling bins the complex </a:t>
          </a:r>
          <a:r>
            <a:rPr lang="en-NZ" sz="1200" b="1" baseline="0">
              <a:solidFill>
                <a:sysClr val="windowText" lastClr="000000"/>
              </a:solidFill>
            </a:rPr>
            <a:t>requires. </a:t>
          </a:r>
          <a:endParaRPr lang="en-NZ" sz="1200" b="1">
            <a:solidFill>
              <a:sysClr val="windowText" lastClr="000000"/>
            </a:solidFill>
          </a:endParaRPr>
        </a:p>
      </xdr:txBody>
    </xdr:sp>
    <xdr:clientData/>
  </xdr:twoCellAnchor>
  <xdr:twoCellAnchor>
    <xdr:from>
      <xdr:col>19</xdr:col>
      <xdr:colOff>79376</xdr:colOff>
      <xdr:row>14</xdr:row>
      <xdr:rowOff>245483</xdr:rowOff>
    </xdr:from>
    <xdr:to>
      <xdr:col>20</xdr:col>
      <xdr:colOff>1539876</xdr:colOff>
      <xdr:row>17</xdr:row>
      <xdr:rowOff>127001</xdr:rowOff>
    </xdr:to>
    <xdr:sp macro="" textlink="">
      <xdr:nvSpPr>
        <xdr:cNvPr id="6" name="Round Diagonal Corner Rectangle 5">
          <a:extLst>
            <a:ext uri="{FF2B5EF4-FFF2-40B4-BE49-F238E27FC236}">
              <a16:creationId xmlns:a16="http://schemas.microsoft.com/office/drawing/2014/main" id="{00000000-0008-0000-0200-000006000000}"/>
            </a:ext>
          </a:extLst>
        </xdr:cNvPr>
        <xdr:cNvSpPr/>
      </xdr:nvSpPr>
      <xdr:spPr>
        <a:xfrm>
          <a:off x="18621376" y="5007983"/>
          <a:ext cx="1587500" cy="802268"/>
        </a:xfrm>
        <a:prstGeom prst="round2DiagRect">
          <a:avLst/>
        </a:prstGeom>
        <a:gradFill>
          <a:gsLst>
            <a:gs pos="0">
              <a:srgbClr val="FF7C80"/>
            </a:gs>
            <a:gs pos="100000">
              <a:schemeClr val="bg1"/>
            </a:gs>
          </a:gsLst>
        </a:gradFill>
        <a:effectLst>
          <a:outerShdw blurRad="50800" dist="38100" dir="2700000" algn="tl" rotWithShape="0">
            <a:prstClr val="black">
              <a:alpha val="40000"/>
            </a:prstClr>
          </a:outerShdw>
        </a:effectLst>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lang="en-NZ" sz="1200" b="1" baseline="0">
              <a:solidFill>
                <a:sysClr val="windowText" lastClr="000000"/>
              </a:solidFill>
              <a:latin typeface="+mn-lt"/>
              <a:ea typeface="+mn-ea"/>
              <a:cs typeface="+mn-cs"/>
            </a:rPr>
            <a:t>4. Enter the number of Refuse bins the complex requires. </a:t>
          </a:r>
        </a:p>
      </xdr:txBody>
    </xdr:sp>
    <xdr:clientData/>
  </xdr:twoCellAnchor>
  <xdr:twoCellAnchor>
    <xdr:from>
      <xdr:col>6</xdr:col>
      <xdr:colOff>650875</xdr:colOff>
      <xdr:row>19</xdr:row>
      <xdr:rowOff>0</xdr:rowOff>
    </xdr:from>
    <xdr:to>
      <xdr:col>6</xdr:col>
      <xdr:colOff>952500</xdr:colOff>
      <xdr:row>19</xdr:row>
      <xdr:rowOff>31750</xdr:rowOff>
    </xdr:to>
    <xdr:sp macro="" textlink="">
      <xdr:nvSpPr>
        <xdr:cNvPr id="3" name="Down Arrow 2">
          <a:extLst>
            <a:ext uri="{FF2B5EF4-FFF2-40B4-BE49-F238E27FC236}">
              <a16:creationId xmlns:a16="http://schemas.microsoft.com/office/drawing/2014/main" id="{00000000-0008-0000-0200-000003000000}"/>
            </a:ext>
          </a:extLst>
        </xdr:cNvPr>
        <xdr:cNvSpPr/>
      </xdr:nvSpPr>
      <xdr:spPr>
        <a:xfrm>
          <a:off x="5857875" y="4968875"/>
          <a:ext cx="301625" cy="349250"/>
        </a:xfrm>
        <a:prstGeom prst="downArrow">
          <a:avLst/>
        </a:prstGeom>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algn="l"/>
          <a:endParaRPr lang="en-NZ" sz="1100"/>
        </a:p>
      </xdr:txBody>
    </xdr:sp>
    <xdr:clientData/>
  </xdr:twoCellAnchor>
  <xdr:twoCellAnchor>
    <xdr:from>
      <xdr:col>13</xdr:col>
      <xdr:colOff>650875</xdr:colOff>
      <xdr:row>19</xdr:row>
      <xdr:rowOff>0</xdr:rowOff>
    </xdr:from>
    <xdr:to>
      <xdr:col>13</xdr:col>
      <xdr:colOff>952500</xdr:colOff>
      <xdr:row>19</xdr:row>
      <xdr:rowOff>31750</xdr:rowOff>
    </xdr:to>
    <xdr:sp macro="" textlink="">
      <xdr:nvSpPr>
        <xdr:cNvPr id="12" name="Down Arrow 11">
          <a:extLst>
            <a:ext uri="{FF2B5EF4-FFF2-40B4-BE49-F238E27FC236}">
              <a16:creationId xmlns:a16="http://schemas.microsoft.com/office/drawing/2014/main" id="{00000000-0008-0000-0200-00000C000000}"/>
            </a:ext>
          </a:extLst>
        </xdr:cNvPr>
        <xdr:cNvSpPr/>
      </xdr:nvSpPr>
      <xdr:spPr>
        <a:xfrm>
          <a:off x="12620625" y="5016500"/>
          <a:ext cx="301625" cy="349250"/>
        </a:xfrm>
        <a:prstGeom prst="downArrow">
          <a:avLst/>
        </a:prstGeom>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algn="l"/>
          <a:endParaRPr lang="en-NZ" sz="1100"/>
        </a:p>
      </xdr:txBody>
    </xdr:sp>
    <xdr:clientData/>
  </xdr:twoCellAnchor>
  <xdr:twoCellAnchor>
    <xdr:from>
      <xdr:col>20</xdr:col>
      <xdr:colOff>628650</xdr:colOff>
      <xdr:row>19</xdr:row>
      <xdr:rowOff>0</xdr:rowOff>
    </xdr:from>
    <xdr:to>
      <xdr:col>20</xdr:col>
      <xdr:colOff>930275</xdr:colOff>
      <xdr:row>19</xdr:row>
      <xdr:rowOff>25400</xdr:rowOff>
    </xdr:to>
    <xdr:sp macro="" textlink="">
      <xdr:nvSpPr>
        <xdr:cNvPr id="13" name="Down Arrow 12">
          <a:extLst>
            <a:ext uri="{FF2B5EF4-FFF2-40B4-BE49-F238E27FC236}">
              <a16:creationId xmlns:a16="http://schemas.microsoft.com/office/drawing/2014/main" id="{00000000-0008-0000-0200-00000D000000}"/>
            </a:ext>
          </a:extLst>
        </xdr:cNvPr>
        <xdr:cNvSpPr/>
      </xdr:nvSpPr>
      <xdr:spPr>
        <a:xfrm>
          <a:off x="19297650" y="5010150"/>
          <a:ext cx="301625" cy="349250"/>
        </a:xfrm>
        <a:prstGeom prst="downArrow">
          <a:avLst/>
        </a:prstGeom>
      </xdr:spPr>
      <xdr:style>
        <a:lnRef idx="1">
          <a:schemeClr val="accent2"/>
        </a:lnRef>
        <a:fillRef idx="2">
          <a:schemeClr val="accent2"/>
        </a:fillRef>
        <a:effectRef idx="1">
          <a:schemeClr val="accent2"/>
        </a:effectRef>
        <a:fontRef idx="minor">
          <a:schemeClr val="dk1"/>
        </a:fontRef>
      </xdr:style>
      <xdr:txBody>
        <a:bodyPr vertOverflow="clip" horzOverflow="clip" rtlCol="0" anchor="t"/>
        <a:lstStyle/>
        <a:p>
          <a:pPr algn="l"/>
          <a:endParaRPr lang="en-NZ" sz="1100"/>
        </a:p>
      </xdr:txBody>
    </xdr:sp>
    <xdr:clientData/>
  </xdr:twoCellAnchor>
  <xdr:twoCellAnchor editAs="oneCell">
    <xdr:from>
      <xdr:col>17</xdr:col>
      <xdr:colOff>873125</xdr:colOff>
      <xdr:row>1</xdr:row>
      <xdr:rowOff>5159</xdr:rowOff>
    </xdr:from>
    <xdr:to>
      <xdr:col>18</xdr:col>
      <xdr:colOff>1191642</xdr:colOff>
      <xdr:row>5</xdr:row>
      <xdr:rowOff>56635</xdr:rowOff>
    </xdr:to>
    <xdr:pic>
      <xdr:nvPicPr>
        <xdr:cNvPr id="15" name="Picture 14">
          <a:extLst>
            <a:ext uri="{FF2B5EF4-FFF2-40B4-BE49-F238E27FC236}">
              <a16:creationId xmlns:a16="http://schemas.microsoft.com/office/drawing/2014/main" id="{00000000-0008-0000-0200-00000F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256000" y="195659"/>
          <a:ext cx="1886967" cy="1257976"/>
        </a:xfrm>
        <a:prstGeom prst="rect">
          <a:avLst/>
        </a:prstGeom>
        <a:ln>
          <a:noFill/>
        </a:ln>
        <a:effectLst>
          <a:outerShdw blurRad="292100" dist="139700" dir="2700000" algn="tl" rotWithShape="0">
            <a:schemeClr val="tx2">
              <a:lumMod val="75000"/>
              <a:alpha val="65000"/>
            </a:schemeClr>
          </a:outerShdw>
        </a:effectLst>
      </xdr:spPr>
    </xdr:pic>
    <xdr:clientData/>
  </xdr:twoCellAnchor>
  <xdr:twoCellAnchor>
    <xdr:from>
      <xdr:col>6</xdr:col>
      <xdr:colOff>650875</xdr:colOff>
      <xdr:row>17</xdr:row>
      <xdr:rowOff>15875</xdr:rowOff>
    </xdr:from>
    <xdr:to>
      <xdr:col>6</xdr:col>
      <xdr:colOff>952500</xdr:colOff>
      <xdr:row>19</xdr:row>
      <xdr:rowOff>15875</xdr:rowOff>
    </xdr:to>
    <xdr:sp macro="" textlink="">
      <xdr:nvSpPr>
        <xdr:cNvPr id="14" name="Down Arrow 2">
          <a:extLst>
            <a:ext uri="{FF2B5EF4-FFF2-40B4-BE49-F238E27FC236}">
              <a16:creationId xmlns:a16="http://schemas.microsoft.com/office/drawing/2014/main" id="{00000000-0008-0000-0200-00000E000000}"/>
            </a:ext>
          </a:extLst>
        </xdr:cNvPr>
        <xdr:cNvSpPr/>
      </xdr:nvSpPr>
      <xdr:spPr>
        <a:xfrm>
          <a:off x="5921375" y="5699125"/>
          <a:ext cx="301625" cy="381000"/>
        </a:xfrm>
        <a:prstGeom prst="downArrow">
          <a:avLst/>
        </a:prstGeom>
        <a:gradFill>
          <a:gsLst>
            <a:gs pos="0">
              <a:srgbClr val="CCFFCC"/>
            </a:gs>
            <a:gs pos="35000">
              <a:schemeClr val="accent3">
                <a:tint val="37000"/>
                <a:satMod val="300000"/>
              </a:schemeClr>
            </a:gs>
            <a:gs pos="100000">
              <a:schemeClr val="accent3">
                <a:tint val="15000"/>
                <a:satMod val="350000"/>
              </a:schemeClr>
            </a:gs>
          </a:gsLst>
        </a:gradFill>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algn="l"/>
          <a:endParaRPr lang="en-NZ" sz="1100"/>
        </a:p>
      </xdr:txBody>
    </xdr:sp>
    <xdr:clientData/>
  </xdr:twoCellAnchor>
  <xdr:twoCellAnchor>
    <xdr:from>
      <xdr:col>13</xdr:col>
      <xdr:colOff>650875</xdr:colOff>
      <xdr:row>17</xdr:row>
      <xdr:rowOff>47625</xdr:rowOff>
    </xdr:from>
    <xdr:to>
      <xdr:col>13</xdr:col>
      <xdr:colOff>952500</xdr:colOff>
      <xdr:row>19</xdr:row>
      <xdr:rowOff>15875</xdr:rowOff>
    </xdr:to>
    <xdr:sp macro="" textlink="">
      <xdr:nvSpPr>
        <xdr:cNvPr id="16" name="Down Arrow 11">
          <a:extLst>
            <a:ext uri="{FF2B5EF4-FFF2-40B4-BE49-F238E27FC236}">
              <a16:creationId xmlns:a16="http://schemas.microsoft.com/office/drawing/2014/main" id="{00000000-0008-0000-0200-000010000000}"/>
            </a:ext>
          </a:extLst>
        </xdr:cNvPr>
        <xdr:cNvSpPr/>
      </xdr:nvSpPr>
      <xdr:spPr>
        <a:xfrm>
          <a:off x="12620625" y="5730875"/>
          <a:ext cx="301625" cy="349250"/>
        </a:xfrm>
        <a:prstGeom prst="downArrow">
          <a:avLst/>
        </a:prstGeom>
        <a:gradFill>
          <a:gsLst>
            <a:gs pos="0">
              <a:srgbClr val="FFD100"/>
            </a:gs>
            <a:gs pos="100000">
              <a:schemeClr val="bg1"/>
            </a:gs>
          </a:gsLst>
        </a:gradFill>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algn="l"/>
          <a:endParaRPr lang="en-NZ" sz="1100"/>
        </a:p>
      </xdr:txBody>
    </xdr:sp>
    <xdr:clientData/>
  </xdr:twoCellAnchor>
  <xdr:twoCellAnchor>
    <xdr:from>
      <xdr:col>20</xdr:col>
      <xdr:colOff>628650</xdr:colOff>
      <xdr:row>17</xdr:row>
      <xdr:rowOff>41275</xdr:rowOff>
    </xdr:from>
    <xdr:to>
      <xdr:col>20</xdr:col>
      <xdr:colOff>930275</xdr:colOff>
      <xdr:row>19</xdr:row>
      <xdr:rowOff>9525</xdr:rowOff>
    </xdr:to>
    <xdr:sp macro="" textlink="">
      <xdr:nvSpPr>
        <xdr:cNvPr id="17" name="Down Arrow 12">
          <a:extLst>
            <a:ext uri="{FF2B5EF4-FFF2-40B4-BE49-F238E27FC236}">
              <a16:creationId xmlns:a16="http://schemas.microsoft.com/office/drawing/2014/main" id="{00000000-0008-0000-0200-000011000000}"/>
            </a:ext>
          </a:extLst>
        </xdr:cNvPr>
        <xdr:cNvSpPr/>
      </xdr:nvSpPr>
      <xdr:spPr>
        <a:xfrm>
          <a:off x="19297650" y="5724525"/>
          <a:ext cx="301625" cy="349250"/>
        </a:xfrm>
        <a:prstGeom prst="downArrow">
          <a:avLst/>
        </a:prstGeom>
        <a:gradFill>
          <a:gsLst>
            <a:gs pos="0">
              <a:srgbClr val="FF7C80"/>
            </a:gs>
            <a:gs pos="100000">
              <a:schemeClr val="accent2">
                <a:tint val="15000"/>
                <a:satMod val="350000"/>
              </a:schemeClr>
            </a:gs>
          </a:gsLst>
        </a:gradFill>
      </xdr:spPr>
      <xdr:style>
        <a:lnRef idx="1">
          <a:schemeClr val="accent2"/>
        </a:lnRef>
        <a:fillRef idx="2">
          <a:schemeClr val="accent2"/>
        </a:fillRef>
        <a:effectRef idx="1">
          <a:schemeClr val="accent2"/>
        </a:effectRef>
        <a:fontRef idx="minor">
          <a:schemeClr val="dk1"/>
        </a:fontRef>
      </xdr:style>
      <xdr:txBody>
        <a:bodyPr vertOverflow="clip" horzOverflow="clip" rtlCol="0" anchor="t"/>
        <a:lstStyle/>
        <a:p>
          <a:pPr algn="l"/>
          <a:endParaRPr lang="en-NZ" sz="1100"/>
        </a:p>
      </xdr:txBody>
    </xdr:sp>
    <xdr:clientData/>
  </xdr:twoCellAnchor>
  <xdr:twoCellAnchor>
    <xdr:from>
      <xdr:col>4</xdr:col>
      <xdr:colOff>1222377</xdr:colOff>
      <xdr:row>2</xdr:row>
      <xdr:rowOff>66221</xdr:rowOff>
    </xdr:from>
    <xdr:to>
      <xdr:col>9</xdr:col>
      <xdr:colOff>272142</xdr:colOff>
      <xdr:row>4</xdr:row>
      <xdr:rowOff>244927</xdr:rowOff>
    </xdr:to>
    <xdr:sp macro="" textlink="">
      <xdr:nvSpPr>
        <xdr:cNvPr id="18" name="Round Diagonal Corner Rectangle 3">
          <a:extLst>
            <a:ext uri="{FF2B5EF4-FFF2-40B4-BE49-F238E27FC236}">
              <a16:creationId xmlns:a16="http://schemas.microsoft.com/office/drawing/2014/main" id="{00000000-0008-0000-0200-000012000000}"/>
            </a:ext>
          </a:extLst>
        </xdr:cNvPr>
        <xdr:cNvSpPr/>
      </xdr:nvSpPr>
      <xdr:spPr>
        <a:xfrm>
          <a:off x="4787448" y="719364"/>
          <a:ext cx="2587623" cy="559706"/>
        </a:xfrm>
        <a:prstGeom prst="round2DiagRect">
          <a:avLst/>
        </a:prstGeom>
        <a:gradFill>
          <a:gsLst>
            <a:gs pos="0">
              <a:srgbClr val="00B0F0"/>
            </a:gs>
            <a:gs pos="100000">
              <a:schemeClr val="bg1"/>
            </a:gs>
          </a:gsLst>
        </a:gradFill>
        <a:ln/>
        <a:effectLst>
          <a:outerShdw blurRad="50800" dist="38100" dir="2700000" algn="tl" rotWithShape="0">
            <a:prstClr val="black">
              <a:alpha val="40000"/>
            </a:prstClr>
          </a:outerShdw>
        </a:effectLst>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lang="en-NZ" sz="1200" b="1">
              <a:solidFill>
                <a:sysClr val="windowText" lastClr="000000"/>
              </a:solidFill>
            </a:rPr>
            <a:t>1. Enter the number of units broken down by quantity of bedrooms.</a:t>
          </a:r>
        </a:p>
      </xdr:txBody>
    </xdr:sp>
    <xdr:clientData/>
  </xdr:twoCellAnchor>
  <xdr:twoCellAnchor>
    <xdr:from>
      <xdr:col>6</xdr:col>
      <xdr:colOff>630464</xdr:colOff>
      <xdr:row>4</xdr:row>
      <xdr:rowOff>185970</xdr:rowOff>
    </xdr:from>
    <xdr:to>
      <xdr:col>6</xdr:col>
      <xdr:colOff>1034138</xdr:colOff>
      <xdr:row>6</xdr:row>
      <xdr:rowOff>13606</xdr:rowOff>
    </xdr:to>
    <xdr:sp macro="" textlink="">
      <xdr:nvSpPr>
        <xdr:cNvPr id="19" name="Down Arrow 2">
          <a:extLst>
            <a:ext uri="{FF2B5EF4-FFF2-40B4-BE49-F238E27FC236}">
              <a16:creationId xmlns:a16="http://schemas.microsoft.com/office/drawing/2014/main" id="{00000000-0008-0000-0200-000013000000}"/>
            </a:ext>
          </a:extLst>
        </xdr:cNvPr>
        <xdr:cNvSpPr/>
      </xdr:nvSpPr>
      <xdr:spPr>
        <a:xfrm rot="10800000" flipV="1">
          <a:off x="5896428" y="1220113"/>
          <a:ext cx="403674" cy="385529"/>
        </a:xfrm>
        <a:prstGeom prst="downArrow">
          <a:avLst/>
        </a:prstGeom>
        <a:gradFill>
          <a:gsLst>
            <a:gs pos="0">
              <a:srgbClr val="00B0F0"/>
            </a:gs>
            <a:gs pos="100000">
              <a:schemeClr val="bg1"/>
            </a:gs>
          </a:gsLst>
        </a:gradFill>
        <a:ln>
          <a:solidFill>
            <a:schemeClr val="tx2">
              <a:lumMod val="50000"/>
            </a:schemeClr>
          </a:solidFill>
        </a:ln>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algn="l"/>
          <a:endParaRPr lang="en-NZ" sz="1100"/>
        </a:p>
      </xdr:txBody>
    </xdr:sp>
    <xdr:clientData/>
  </xdr:twoCellAnchor>
  <xdr:twoCellAnchor>
    <xdr:from>
      <xdr:col>16</xdr:col>
      <xdr:colOff>444500</xdr:colOff>
      <xdr:row>9</xdr:row>
      <xdr:rowOff>317501</xdr:rowOff>
    </xdr:from>
    <xdr:to>
      <xdr:col>17</xdr:col>
      <xdr:colOff>1354666</xdr:colOff>
      <xdr:row>13</xdr:row>
      <xdr:rowOff>10584</xdr:rowOff>
    </xdr:to>
    <xdr:sp macro="" textlink="">
      <xdr:nvSpPr>
        <xdr:cNvPr id="20" name="Round Diagonal Corner Rectangle 5">
          <a:extLst>
            <a:ext uri="{FF2B5EF4-FFF2-40B4-BE49-F238E27FC236}">
              <a16:creationId xmlns:a16="http://schemas.microsoft.com/office/drawing/2014/main" id="{C80D4AFF-F8F7-495F-AE91-D24E47BE1B94}"/>
            </a:ext>
          </a:extLst>
        </xdr:cNvPr>
        <xdr:cNvSpPr/>
      </xdr:nvSpPr>
      <xdr:spPr>
        <a:xfrm>
          <a:off x="14202833" y="2931584"/>
          <a:ext cx="2476500" cy="963083"/>
        </a:xfrm>
        <a:prstGeom prst="round2DiagRect">
          <a:avLst/>
        </a:prstGeom>
        <a:gradFill>
          <a:gsLst>
            <a:gs pos="0">
              <a:srgbClr val="00B0F0"/>
            </a:gs>
            <a:gs pos="100000">
              <a:schemeClr val="bg1"/>
            </a:gs>
          </a:gsLst>
        </a:gradFill>
        <a:effectLst>
          <a:outerShdw blurRad="50800" dist="38100" dir="2700000" algn="tl" rotWithShape="0">
            <a:prstClr val="black">
              <a:alpha val="40000"/>
            </a:prstClr>
          </a:outerShdw>
        </a:effectLst>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lang="en-NZ" sz="1200" b="1" baseline="0">
              <a:solidFill>
                <a:sysClr val="windowText" lastClr="000000"/>
              </a:solidFill>
              <a:latin typeface="+mn-lt"/>
              <a:ea typeface="+mn-ea"/>
              <a:cs typeface="+mn-cs"/>
            </a:rPr>
            <a:t>This is the floor space required to store the bins selected below. It includes an allowance for the space needed to manouvre bins.</a:t>
          </a:r>
        </a:p>
      </xdr:txBody>
    </xdr:sp>
    <xdr:clientData/>
  </xdr:twoCellAnchor>
  <xdr:twoCellAnchor>
    <xdr:from>
      <xdr:col>14</xdr:col>
      <xdr:colOff>44983</xdr:colOff>
      <xdr:row>10</xdr:row>
      <xdr:rowOff>29104</xdr:rowOff>
    </xdr:from>
    <xdr:to>
      <xdr:col>16</xdr:col>
      <xdr:colOff>507999</xdr:colOff>
      <xdr:row>11</xdr:row>
      <xdr:rowOff>42336</xdr:rowOff>
    </xdr:to>
    <xdr:sp macro="" textlink="">
      <xdr:nvSpPr>
        <xdr:cNvPr id="21" name="Down Arrow 12">
          <a:extLst>
            <a:ext uri="{FF2B5EF4-FFF2-40B4-BE49-F238E27FC236}">
              <a16:creationId xmlns:a16="http://schemas.microsoft.com/office/drawing/2014/main" id="{6FBD8C8D-9B73-414B-BA1D-C61AD534A58F}"/>
            </a:ext>
          </a:extLst>
        </xdr:cNvPr>
        <xdr:cNvSpPr/>
      </xdr:nvSpPr>
      <xdr:spPr>
        <a:xfrm rot="5400000">
          <a:off x="13731875" y="2841629"/>
          <a:ext cx="373065" cy="695849"/>
        </a:xfrm>
        <a:prstGeom prst="downArrow">
          <a:avLst/>
        </a:prstGeom>
        <a:gradFill>
          <a:gsLst>
            <a:gs pos="0">
              <a:srgbClr val="00B0F0"/>
            </a:gs>
            <a:gs pos="100000">
              <a:schemeClr val="bg1"/>
            </a:gs>
          </a:gsLst>
        </a:gradFill>
      </xdr:spPr>
      <xdr:style>
        <a:lnRef idx="1">
          <a:schemeClr val="accent2"/>
        </a:lnRef>
        <a:fillRef idx="2">
          <a:schemeClr val="accent2"/>
        </a:fillRef>
        <a:effectRef idx="1">
          <a:schemeClr val="accent2"/>
        </a:effectRef>
        <a:fontRef idx="minor">
          <a:schemeClr val="dk1"/>
        </a:fontRef>
      </xdr:style>
      <xdr:txBody>
        <a:bodyPr vertOverflow="clip" horzOverflow="clip" rtlCol="0" anchor="t"/>
        <a:lstStyle/>
        <a:p>
          <a:pPr algn="l"/>
          <a:endParaRPr lang="en-NZ"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20</xdr:col>
      <xdr:colOff>47626</xdr:colOff>
      <xdr:row>16</xdr:row>
      <xdr:rowOff>323850</xdr:rowOff>
    </xdr:from>
    <xdr:to>
      <xdr:col>20</xdr:col>
      <xdr:colOff>1571625</xdr:colOff>
      <xdr:row>19</xdr:row>
      <xdr:rowOff>152400</xdr:rowOff>
    </xdr:to>
    <xdr:sp macro="" textlink="">
      <xdr:nvSpPr>
        <xdr:cNvPr id="4" name="Round Diagonal Corner Rectangle 3">
          <a:extLst>
            <a:ext uri="{FF2B5EF4-FFF2-40B4-BE49-F238E27FC236}">
              <a16:creationId xmlns:a16="http://schemas.microsoft.com/office/drawing/2014/main" id="{00000000-0008-0000-0300-000004000000}"/>
            </a:ext>
          </a:extLst>
        </xdr:cNvPr>
        <xdr:cNvSpPr/>
      </xdr:nvSpPr>
      <xdr:spPr>
        <a:xfrm>
          <a:off x="18773776" y="4838700"/>
          <a:ext cx="1523999" cy="762000"/>
        </a:xfrm>
        <a:prstGeom prst="round2DiagRect">
          <a:avLst/>
        </a:prstGeom>
        <a:gradFill>
          <a:gsLst>
            <a:gs pos="0">
              <a:srgbClr val="FF5050"/>
            </a:gs>
            <a:gs pos="100000">
              <a:schemeClr val="bg1"/>
            </a:gs>
          </a:gsLst>
        </a:gradFill>
        <a:effectLst>
          <a:outerShdw blurRad="50800" dist="38100" dir="2700000" algn="tl" rotWithShape="0">
            <a:prstClr val="black">
              <a:alpha val="40000"/>
            </a:prstClr>
          </a:outerShdw>
        </a:effectLst>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lvl="0" algn="l"/>
          <a:r>
            <a:rPr lang="en-NZ" sz="1200" b="1" baseline="0">
              <a:solidFill>
                <a:sysClr val="windowText" lastClr="000000"/>
              </a:solidFill>
              <a:latin typeface="+mn-lt"/>
              <a:ea typeface="+mn-ea"/>
              <a:cs typeface="+mn-cs"/>
            </a:rPr>
            <a:t>4. Enter the number of Refuse bins the  complex requires. </a:t>
          </a:r>
        </a:p>
      </xdr:txBody>
    </xdr:sp>
    <xdr:clientData/>
  </xdr:twoCellAnchor>
  <xdr:twoCellAnchor>
    <xdr:from>
      <xdr:col>6</xdr:col>
      <xdr:colOff>30389</xdr:colOff>
      <xdr:row>16</xdr:row>
      <xdr:rowOff>285750</xdr:rowOff>
    </xdr:from>
    <xdr:to>
      <xdr:col>7</xdr:col>
      <xdr:colOff>15874</xdr:colOff>
      <xdr:row>19</xdr:row>
      <xdr:rowOff>152400</xdr:rowOff>
    </xdr:to>
    <xdr:sp macro="" textlink="">
      <xdr:nvSpPr>
        <xdr:cNvPr id="2" name="Round Diagonal Corner Rectangle 1">
          <a:extLst>
            <a:ext uri="{FF2B5EF4-FFF2-40B4-BE49-F238E27FC236}">
              <a16:creationId xmlns:a16="http://schemas.microsoft.com/office/drawing/2014/main" id="{00000000-0008-0000-0300-000002000000}"/>
            </a:ext>
          </a:extLst>
        </xdr:cNvPr>
        <xdr:cNvSpPr/>
      </xdr:nvSpPr>
      <xdr:spPr>
        <a:xfrm rot="10800000" flipV="1">
          <a:off x="5269139" y="4800600"/>
          <a:ext cx="1566635" cy="800100"/>
        </a:xfrm>
        <a:prstGeom prst="round2DiagRect">
          <a:avLst/>
        </a:prstGeom>
        <a:gradFill>
          <a:gsLst>
            <a:gs pos="0">
              <a:srgbClr val="99FF66"/>
            </a:gs>
            <a:gs pos="100000">
              <a:schemeClr val="bg1"/>
            </a:gs>
          </a:gsLst>
        </a:gradFill>
        <a:ln/>
        <a:effectLst>
          <a:outerShdw blurRad="50800" dist="38100" dir="2700000" algn="tl" rotWithShape="0">
            <a:prstClr val="black">
              <a:alpha val="40000"/>
            </a:prstClr>
          </a:outerShdw>
        </a:effectLst>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lang="en-NZ" sz="1200" b="1">
              <a:solidFill>
                <a:sysClr val="windowText" lastClr="000000"/>
              </a:solidFill>
            </a:rPr>
            <a:t>2. Enter the number of food</a:t>
          </a:r>
          <a:r>
            <a:rPr lang="en-NZ" sz="1200" b="1" baseline="0">
              <a:solidFill>
                <a:sysClr val="windowText" lastClr="000000"/>
              </a:solidFill>
            </a:rPr>
            <a:t> scraps</a:t>
          </a:r>
          <a:r>
            <a:rPr lang="en-NZ" sz="1200" b="1">
              <a:solidFill>
                <a:sysClr val="windowText" lastClr="000000"/>
              </a:solidFill>
            </a:rPr>
            <a:t> </a:t>
          </a:r>
          <a:r>
            <a:rPr lang="en-NZ" sz="1200" b="1" baseline="0">
              <a:solidFill>
                <a:sysClr val="windowText" lastClr="000000"/>
              </a:solidFill>
            </a:rPr>
            <a:t> bins the complex requires. </a:t>
          </a:r>
          <a:endParaRPr lang="en-NZ" sz="1200" b="1">
            <a:solidFill>
              <a:sysClr val="windowText" lastClr="000000"/>
            </a:solidFill>
          </a:endParaRPr>
        </a:p>
      </xdr:txBody>
    </xdr:sp>
    <xdr:clientData/>
  </xdr:twoCellAnchor>
  <xdr:twoCellAnchor>
    <xdr:from>
      <xdr:col>12</xdr:col>
      <xdr:colOff>72571</xdr:colOff>
      <xdr:row>16</xdr:row>
      <xdr:rowOff>241300</xdr:rowOff>
    </xdr:from>
    <xdr:to>
      <xdr:col>14</xdr:col>
      <xdr:colOff>4536</xdr:colOff>
      <xdr:row>19</xdr:row>
      <xdr:rowOff>190500</xdr:rowOff>
    </xdr:to>
    <xdr:sp macro="" textlink="">
      <xdr:nvSpPr>
        <xdr:cNvPr id="3" name="Round Diagonal Corner Rectangle 2">
          <a:extLst>
            <a:ext uri="{FF2B5EF4-FFF2-40B4-BE49-F238E27FC236}">
              <a16:creationId xmlns:a16="http://schemas.microsoft.com/office/drawing/2014/main" id="{00000000-0008-0000-0300-000003000000}"/>
            </a:ext>
          </a:extLst>
        </xdr:cNvPr>
        <xdr:cNvSpPr/>
      </xdr:nvSpPr>
      <xdr:spPr>
        <a:xfrm>
          <a:off x="11869964" y="5371193"/>
          <a:ext cx="1660072" cy="874486"/>
        </a:xfrm>
        <a:prstGeom prst="round2DiagRect">
          <a:avLst/>
        </a:prstGeom>
        <a:gradFill>
          <a:gsLst>
            <a:gs pos="0">
              <a:srgbClr val="FFC000"/>
            </a:gs>
            <a:gs pos="100000">
              <a:schemeClr val="bg1"/>
            </a:gs>
          </a:gsLst>
        </a:gradFill>
        <a:effectLst>
          <a:outerShdw blurRad="50800" dist="38100" dir="2700000" algn="tl" rotWithShape="0">
            <a:prstClr val="black">
              <a:alpha val="40000"/>
            </a:prstClr>
          </a:outerShdw>
        </a:effectLst>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lnSpc>
              <a:spcPts val="1200"/>
            </a:lnSpc>
          </a:pPr>
          <a:r>
            <a:rPr lang="en-NZ" sz="1200" b="1" baseline="0">
              <a:solidFill>
                <a:sysClr val="windowText" lastClr="000000"/>
              </a:solidFill>
              <a:latin typeface="+mn-lt"/>
              <a:ea typeface="+mn-ea"/>
              <a:cs typeface="+mn-cs"/>
            </a:rPr>
            <a:t>3. Enter the number of Recycling bins the complex </a:t>
          </a:r>
          <a:r>
            <a:rPr lang="en-NZ" sz="1200" b="1" baseline="0">
              <a:solidFill>
                <a:sysClr val="windowText" lastClr="000000"/>
              </a:solidFill>
            </a:rPr>
            <a:t>requires. </a:t>
          </a:r>
          <a:endParaRPr lang="en-NZ" sz="1200" b="1">
            <a:solidFill>
              <a:sysClr val="windowText" lastClr="000000"/>
            </a:solidFill>
          </a:endParaRPr>
        </a:p>
      </xdr:txBody>
    </xdr:sp>
    <xdr:clientData/>
  </xdr:twoCellAnchor>
  <xdr:twoCellAnchor>
    <xdr:from>
      <xdr:col>4</xdr:col>
      <xdr:colOff>109763</xdr:colOff>
      <xdr:row>1</xdr:row>
      <xdr:rowOff>450850</xdr:rowOff>
    </xdr:from>
    <xdr:to>
      <xdr:col>6</xdr:col>
      <xdr:colOff>1189718</xdr:colOff>
      <xdr:row>5</xdr:row>
      <xdr:rowOff>108857</xdr:rowOff>
    </xdr:to>
    <xdr:sp macro="" textlink="">
      <xdr:nvSpPr>
        <xdr:cNvPr id="7" name="Round Diagonal Corner Rectangle 6">
          <a:extLst>
            <a:ext uri="{FF2B5EF4-FFF2-40B4-BE49-F238E27FC236}">
              <a16:creationId xmlns:a16="http://schemas.microsoft.com/office/drawing/2014/main" id="{00000000-0008-0000-0300-000007000000}"/>
            </a:ext>
          </a:extLst>
        </xdr:cNvPr>
        <xdr:cNvSpPr/>
      </xdr:nvSpPr>
      <xdr:spPr>
        <a:xfrm>
          <a:off x="3620406" y="641350"/>
          <a:ext cx="2780848" cy="869043"/>
        </a:xfrm>
        <a:prstGeom prst="round2DiagRect">
          <a:avLst/>
        </a:prstGeom>
        <a:gradFill flip="none" rotWithShape="1">
          <a:gsLst>
            <a:gs pos="0">
              <a:srgbClr val="00B0F0"/>
            </a:gs>
            <a:gs pos="100000">
              <a:schemeClr val="bg1"/>
            </a:gs>
          </a:gsLst>
          <a:lin ang="0" scaled="1"/>
          <a:tileRect/>
        </a:gradFill>
        <a:ln>
          <a:solidFill>
            <a:srgbClr val="263B58"/>
          </a:solidFill>
        </a:ln>
        <a:effectLst>
          <a:outerShdw blurRad="50800" dist="38100" dir="2700000" algn="tl" rotWithShape="0">
            <a:prstClr val="black">
              <a:alpha val="40000"/>
            </a:prstClr>
          </a:outerShdw>
        </a:effectLst>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marL="0" marR="0" indent="0" algn="l" defTabSz="914400" eaLnBrk="1" fontAlgn="auto" latinLnBrk="0" hangingPunct="1">
            <a:lnSpc>
              <a:spcPct val="100000"/>
            </a:lnSpc>
            <a:spcBef>
              <a:spcPts val="0"/>
            </a:spcBef>
            <a:spcAft>
              <a:spcPts val="0"/>
            </a:spcAft>
            <a:buClrTx/>
            <a:buSzTx/>
            <a:buFontTx/>
            <a:buNone/>
            <a:tabLst/>
            <a:defRPr/>
          </a:pPr>
          <a:r>
            <a:rPr lang="en-NZ" sz="1100" b="1">
              <a:solidFill>
                <a:sysClr val="windowText" lastClr="000000"/>
              </a:solidFill>
              <a:effectLst/>
              <a:latin typeface="+mn-lt"/>
              <a:ea typeface="+mn-ea"/>
              <a:cs typeface="+mn-cs"/>
            </a:rPr>
            <a:t>1. Enter the details of the complex </a:t>
          </a:r>
          <a:br>
            <a:rPr lang="en-NZ" sz="1100" b="1">
              <a:solidFill>
                <a:sysClr val="windowText" lastClr="000000"/>
              </a:solidFill>
              <a:effectLst/>
              <a:latin typeface="+mn-lt"/>
              <a:ea typeface="+mn-ea"/>
              <a:cs typeface="+mn-cs"/>
            </a:rPr>
          </a:br>
          <a:r>
            <a:rPr lang="en-NZ" sz="1100" b="1" baseline="0">
              <a:solidFill>
                <a:sysClr val="windowText" lastClr="000000"/>
              </a:solidFill>
              <a:effectLst/>
              <a:latin typeface="+mn-lt"/>
              <a:ea typeface="+mn-ea"/>
              <a:cs typeface="+mn-cs"/>
            </a:rPr>
            <a:t>including the method  to calculate waste volume (Size m2 OR Maximum Occupants)  &amp; frequency of commercial collections.</a:t>
          </a:r>
          <a:endParaRPr lang="en-NZ" sz="1100">
            <a:solidFill>
              <a:sysClr val="windowText" lastClr="000000"/>
            </a:solidFill>
          </a:endParaRPr>
        </a:p>
      </xdr:txBody>
    </xdr:sp>
    <xdr:clientData/>
  </xdr:twoCellAnchor>
  <xdr:twoCellAnchor>
    <xdr:from>
      <xdr:col>21</xdr:col>
      <xdr:colOff>1466850</xdr:colOff>
      <xdr:row>12</xdr:row>
      <xdr:rowOff>215900</xdr:rowOff>
    </xdr:from>
    <xdr:to>
      <xdr:col>21</xdr:col>
      <xdr:colOff>1784350</xdr:colOff>
      <xdr:row>15</xdr:row>
      <xdr:rowOff>0</xdr:rowOff>
    </xdr:to>
    <xdr:sp macro="" textlink="">
      <xdr:nvSpPr>
        <xdr:cNvPr id="10" name="Up Arrow 9">
          <a:extLst>
            <a:ext uri="{FF2B5EF4-FFF2-40B4-BE49-F238E27FC236}">
              <a16:creationId xmlns:a16="http://schemas.microsoft.com/office/drawing/2014/main" id="{00000000-0008-0000-0300-00000A000000}"/>
            </a:ext>
          </a:extLst>
        </xdr:cNvPr>
        <xdr:cNvSpPr/>
      </xdr:nvSpPr>
      <xdr:spPr>
        <a:xfrm>
          <a:off x="21793200" y="3816350"/>
          <a:ext cx="317500" cy="803275"/>
        </a:xfrm>
        <a:prstGeom prst="upArrow">
          <a:avLst/>
        </a:prstGeom>
        <a:gradFill flip="none" rotWithShape="1">
          <a:gsLst>
            <a:gs pos="0">
              <a:schemeClr val="bg2">
                <a:lumMod val="75000"/>
              </a:schemeClr>
            </a:gs>
            <a:gs pos="100000">
              <a:schemeClr val="bg1"/>
            </a:gs>
          </a:gsLst>
          <a:lin ang="5400000" scaled="1"/>
          <a:tileRect/>
        </a:gradFill>
        <a:ln>
          <a:solidFill>
            <a:srgbClr val="263B58"/>
          </a:solidFill>
        </a:ln>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l"/>
          <a:endParaRPr lang="en-NZ" sz="1100"/>
        </a:p>
      </xdr:txBody>
    </xdr:sp>
    <xdr:clientData/>
  </xdr:twoCellAnchor>
  <xdr:twoCellAnchor>
    <xdr:from>
      <xdr:col>6</xdr:col>
      <xdr:colOff>650875</xdr:colOff>
      <xdr:row>19</xdr:row>
      <xdr:rowOff>0</xdr:rowOff>
    </xdr:from>
    <xdr:to>
      <xdr:col>6</xdr:col>
      <xdr:colOff>952500</xdr:colOff>
      <xdr:row>20</xdr:row>
      <xdr:rowOff>171450</xdr:rowOff>
    </xdr:to>
    <xdr:sp macro="" textlink="">
      <xdr:nvSpPr>
        <xdr:cNvPr id="11" name="Down Arrow 10">
          <a:extLst>
            <a:ext uri="{FF2B5EF4-FFF2-40B4-BE49-F238E27FC236}">
              <a16:creationId xmlns:a16="http://schemas.microsoft.com/office/drawing/2014/main" id="{00000000-0008-0000-0300-00000B000000}"/>
            </a:ext>
          </a:extLst>
        </xdr:cNvPr>
        <xdr:cNvSpPr/>
      </xdr:nvSpPr>
      <xdr:spPr>
        <a:xfrm>
          <a:off x="5889625" y="5448300"/>
          <a:ext cx="301625" cy="381000"/>
        </a:xfrm>
        <a:prstGeom prst="downArrow">
          <a:avLst/>
        </a:prstGeom>
        <a:gradFill>
          <a:gsLst>
            <a:gs pos="0">
              <a:srgbClr val="CCFF99"/>
            </a:gs>
            <a:gs pos="100000">
              <a:schemeClr val="accent3">
                <a:tint val="15000"/>
                <a:satMod val="350000"/>
              </a:schemeClr>
            </a:gs>
          </a:gsLst>
        </a:gradFill>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algn="l"/>
          <a:endParaRPr lang="en-NZ" sz="1100"/>
        </a:p>
      </xdr:txBody>
    </xdr:sp>
    <xdr:clientData/>
  </xdr:twoCellAnchor>
  <xdr:twoCellAnchor>
    <xdr:from>
      <xdr:col>13</xdr:col>
      <xdr:colOff>704850</xdr:colOff>
      <xdr:row>18</xdr:row>
      <xdr:rowOff>247651</xdr:rowOff>
    </xdr:from>
    <xdr:to>
      <xdr:col>13</xdr:col>
      <xdr:colOff>968375</xdr:colOff>
      <xdr:row>21</xdr:row>
      <xdr:rowOff>1</xdr:rowOff>
    </xdr:to>
    <xdr:sp macro="" textlink="">
      <xdr:nvSpPr>
        <xdr:cNvPr id="12" name="Down Arrow 11">
          <a:extLst>
            <a:ext uri="{FF2B5EF4-FFF2-40B4-BE49-F238E27FC236}">
              <a16:creationId xmlns:a16="http://schemas.microsoft.com/office/drawing/2014/main" id="{00000000-0008-0000-0300-00000C000000}"/>
            </a:ext>
          </a:extLst>
        </xdr:cNvPr>
        <xdr:cNvSpPr/>
      </xdr:nvSpPr>
      <xdr:spPr>
        <a:xfrm>
          <a:off x="12687300" y="5334001"/>
          <a:ext cx="263525" cy="514350"/>
        </a:xfrm>
        <a:prstGeom prst="downArrow">
          <a:avLst/>
        </a:prstGeom>
        <a:gradFill>
          <a:gsLst>
            <a:gs pos="0">
              <a:srgbClr val="FFD100"/>
            </a:gs>
            <a:gs pos="100000">
              <a:schemeClr val="bg1"/>
            </a:gs>
          </a:gsLst>
        </a:gradFill>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algn="l"/>
          <a:endParaRPr lang="en-NZ" sz="1100"/>
        </a:p>
      </xdr:txBody>
    </xdr:sp>
    <xdr:clientData/>
  </xdr:twoCellAnchor>
  <xdr:twoCellAnchor>
    <xdr:from>
      <xdr:col>20</xdr:col>
      <xdr:colOff>650875</xdr:colOff>
      <xdr:row>19</xdr:row>
      <xdr:rowOff>47625</xdr:rowOff>
    </xdr:from>
    <xdr:to>
      <xdr:col>20</xdr:col>
      <xdr:colOff>952500</xdr:colOff>
      <xdr:row>20</xdr:row>
      <xdr:rowOff>171450</xdr:rowOff>
    </xdr:to>
    <xdr:sp macro="" textlink="">
      <xdr:nvSpPr>
        <xdr:cNvPr id="13" name="Down Arrow 12">
          <a:extLst>
            <a:ext uri="{FF2B5EF4-FFF2-40B4-BE49-F238E27FC236}">
              <a16:creationId xmlns:a16="http://schemas.microsoft.com/office/drawing/2014/main" id="{00000000-0008-0000-0300-00000D000000}"/>
            </a:ext>
          </a:extLst>
        </xdr:cNvPr>
        <xdr:cNvSpPr/>
      </xdr:nvSpPr>
      <xdr:spPr>
        <a:xfrm>
          <a:off x="19377025" y="5495925"/>
          <a:ext cx="301625" cy="333375"/>
        </a:xfrm>
        <a:prstGeom prst="downArrow">
          <a:avLst/>
        </a:prstGeom>
        <a:gradFill>
          <a:gsLst>
            <a:gs pos="0">
              <a:srgbClr val="FF7C80"/>
            </a:gs>
            <a:gs pos="100000">
              <a:schemeClr val="accent2">
                <a:tint val="15000"/>
                <a:satMod val="350000"/>
              </a:schemeClr>
            </a:gs>
          </a:gsLst>
        </a:gradFill>
      </xdr:spPr>
      <xdr:style>
        <a:lnRef idx="1">
          <a:schemeClr val="accent2"/>
        </a:lnRef>
        <a:fillRef idx="2">
          <a:schemeClr val="accent2"/>
        </a:fillRef>
        <a:effectRef idx="1">
          <a:schemeClr val="accent2"/>
        </a:effectRef>
        <a:fontRef idx="minor">
          <a:schemeClr val="dk1"/>
        </a:fontRef>
      </xdr:style>
      <xdr:txBody>
        <a:bodyPr vertOverflow="clip" horzOverflow="clip" rtlCol="0" anchor="t"/>
        <a:lstStyle/>
        <a:p>
          <a:pPr algn="l"/>
          <a:endParaRPr lang="en-NZ" sz="1100"/>
        </a:p>
      </xdr:txBody>
    </xdr:sp>
    <xdr:clientData/>
  </xdr:twoCellAnchor>
  <xdr:twoCellAnchor editAs="oneCell">
    <xdr:from>
      <xdr:col>17</xdr:col>
      <xdr:colOff>1367065</xdr:colOff>
      <xdr:row>0</xdr:row>
      <xdr:rowOff>102509</xdr:rowOff>
    </xdr:from>
    <xdr:to>
      <xdr:col>18</xdr:col>
      <xdr:colOff>1451109</xdr:colOff>
      <xdr:row>4</xdr:row>
      <xdr:rowOff>264584</xdr:rowOff>
    </xdr:to>
    <xdr:pic>
      <xdr:nvPicPr>
        <xdr:cNvPr id="5" name="Picture 4">
          <a:extLst>
            <a:ext uri="{FF2B5EF4-FFF2-40B4-BE49-F238E27FC236}">
              <a16:creationId xmlns:a16="http://schemas.microsoft.com/office/drawing/2014/main" id="{00000000-0008-0000-0300-000005000000}"/>
            </a:ext>
          </a:extLst>
        </xdr:cNvPr>
        <xdr:cNvPicPr>
          <a:picLocks noChangeAspect="1"/>
        </xdr:cNvPicPr>
      </xdr:nvPicPr>
      <xdr:blipFill rotWithShape="1">
        <a:blip xmlns:r="http://schemas.openxmlformats.org/officeDocument/2006/relationships" r:embed="rId1" cstate="screen">
          <a:extLst>
            <a:ext uri="{28A0092B-C50C-407E-A947-70E740481C1C}">
              <a14:useLocalDpi xmlns:a14="http://schemas.microsoft.com/office/drawing/2010/main"/>
            </a:ext>
          </a:extLst>
        </a:blip>
        <a:srcRect/>
        <a:stretch/>
      </xdr:blipFill>
      <xdr:spPr>
        <a:xfrm>
          <a:off x="16617648" y="102509"/>
          <a:ext cx="1650378" cy="1156908"/>
        </a:xfrm>
        <a:prstGeom prst="rect">
          <a:avLst/>
        </a:prstGeom>
        <a:ln>
          <a:noFill/>
        </a:ln>
        <a:effectLst>
          <a:outerShdw blurRad="292100" dist="139700" dir="2700000" algn="tl" rotWithShape="0">
            <a:schemeClr val="tx2">
              <a:lumMod val="75000"/>
              <a:alpha val="65000"/>
            </a:schemeClr>
          </a:outerShdw>
        </a:effectLst>
      </xdr:spPr>
    </xdr:pic>
    <xdr:clientData/>
  </xdr:twoCellAnchor>
  <xdr:twoCellAnchor>
    <xdr:from>
      <xdr:col>4</xdr:col>
      <xdr:colOff>1440089</xdr:colOff>
      <xdr:row>5</xdr:row>
      <xdr:rowOff>5451</xdr:rowOff>
    </xdr:from>
    <xdr:to>
      <xdr:col>6</xdr:col>
      <xdr:colOff>40821</xdr:colOff>
      <xdr:row>6</xdr:row>
      <xdr:rowOff>190508</xdr:rowOff>
    </xdr:to>
    <xdr:sp macro="" textlink="">
      <xdr:nvSpPr>
        <xdr:cNvPr id="14" name="Down Arrow 13">
          <a:extLst>
            <a:ext uri="{FF2B5EF4-FFF2-40B4-BE49-F238E27FC236}">
              <a16:creationId xmlns:a16="http://schemas.microsoft.com/office/drawing/2014/main" id="{00000000-0008-0000-0300-00000E000000}"/>
            </a:ext>
          </a:extLst>
        </xdr:cNvPr>
        <xdr:cNvSpPr/>
      </xdr:nvSpPr>
      <xdr:spPr>
        <a:xfrm>
          <a:off x="4950732" y="1406987"/>
          <a:ext cx="301625" cy="375557"/>
        </a:xfrm>
        <a:prstGeom prst="downArrow">
          <a:avLst/>
        </a:prstGeom>
        <a:gradFill>
          <a:gsLst>
            <a:gs pos="0">
              <a:srgbClr val="00B0F0"/>
            </a:gs>
            <a:gs pos="100000">
              <a:schemeClr val="bg1"/>
            </a:gs>
          </a:gsLst>
        </a:gradFill>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algn="l"/>
          <a:endParaRPr lang="en-NZ" sz="1100"/>
        </a:p>
      </xdr:txBody>
    </xdr:sp>
    <xdr:clientData/>
  </xdr:twoCellAnchor>
  <xdr:twoCellAnchor>
    <xdr:from>
      <xdr:col>23</xdr:col>
      <xdr:colOff>3025</xdr:colOff>
      <xdr:row>11</xdr:row>
      <xdr:rowOff>282726</xdr:rowOff>
    </xdr:from>
    <xdr:to>
      <xdr:col>23</xdr:col>
      <xdr:colOff>2482548</xdr:colOff>
      <xdr:row>14</xdr:row>
      <xdr:rowOff>158749</xdr:rowOff>
    </xdr:to>
    <xdr:sp macro="" textlink="">
      <xdr:nvSpPr>
        <xdr:cNvPr id="15" name="Round Diagonal Corner Rectangle 5">
          <a:extLst>
            <a:ext uri="{FF2B5EF4-FFF2-40B4-BE49-F238E27FC236}">
              <a16:creationId xmlns:a16="http://schemas.microsoft.com/office/drawing/2014/main" id="{837E449C-E2B1-4CFB-9C87-000071D6B055}"/>
            </a:ext>
          </a:extLst>
        </xdr:cNvPr>
        <xdr:cNvSpPr/>
      </xdr:nvSpPr>
      <xdr:spPr>
        <a:xfrm>
          <a:off x="20889989" y="3929440"/>
          <a:ext cx="2479523" cy="978202"/>
        </a:xfrm>
        <a:prstGeom prst="round2DiagRect">
          <a:avLst/>
        </a:prstGeom>
        <a:gradFill>
          <a:gsLst>
            <a:gs pos="0">
              <a:srgbClr val="00B0F0"/>
            </a:gs>
            <a:gs pos="100000">
              <a:schemeClr val="bg1"/>
            </a:gs>
          </a:gsLst>
        </a:gradFill>
        <a:effectLst>
          <a:outerShdw blurRad="50800" dist="38100" dir="2700000" algn="tl" rotWithShape="0">
            <a:prstClr val="black">
              <a:alpha val="40000"/>
            </a:prstClr>
          </a:outerShdw>
        </a:effectLst>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lang="en-NZ" sz="1200" b="1" baseline="0">
              <a:solidFill>
                <a:sysClr val="windowText" lastClr="000000"/>
              </a:solidFill>
              <a:latin typeface="+mn-lt"/>
              <a:ea typeface="+mn-ea"/>
              <a:cs typeface="+mn-cs"/>
            </a:rPr>
            <a:t>This is the floor space required to store the bins selected below. </a:t>
          </a:r>
          <a:br>
            <a:rPr lang="en-NZ" sz="1200" b="1" baseline="0">
              <a:solidFill>
                <a:sysClr val="windowText" lastClr="000000"/>
              </a:solidFill>
              <a:latin typeface="+mn-lt"/>
              <a:ea typeface="+mn-ea"/>
              <a:cs typeface="+mn-cs"/>
            </a:rPr>
          </a:br>
          <a:r>
            <a:rPr lang="en-NZ" sz="1200" b="1" baseline="0">
              <a:solidFill>
                <a:sysClr val="windowText" lastClr="000000"/>
              </a:solidFill>
              <a:latin typeface="+mn-lt"/>
              <a:ea typeface="+mn-ea"/>
              <a:cs typeface="+mn-cs"/>
            </a:rPr>
            <a:t>It includes an allowance for the space needed to manouvre bins.</a:t>
          </a:r>
        </a:p>
      </xdr:txBody>
    </xdr:sp>
    <xdr:clientData/>
  </xdr:twoCellAnchor>
  <xdr:twoCellAnchor>
    <xdr:from>
      <xdr:col>21</xdr:col>
      <xdr:colOff>63500</xdr:colOff>
      <xdr:row>11</xdr:row>
      <xdr:rowOff>350763</xdr:rowOff>
    </xdr:from>
    <xdr:to>
      <xdr:col>23</xdr:col>
      <xdr:colOff>103183</xdr:colOff>
      <xdr:row>12</xdr:row>
      <xdr:rowOff>363995</xdr:rowOff>
    </xdr:to>
    <xdr:sp macro="" textlink="">
      <xdr:nvSpPr>
        <xdr:cNvPr id="16" name="Down Arrow 12">
          <a:extLst>
            <a:ext uri="{FF2B5EF4-FFF2-40B4-BE49-F238E27FC236}">
              <a16:creationId xmlns:a16="http://schemas.microsoft.com/office/drawing/2014/main" id="{C9D01827-B381-467F-A5F1-D5EB4C301F39}"/>
            </a:ext>
          </a:extLst>
        </xdr:cNvPr>
        <xdr:cNvSpPr/>
      </xdr:nvSpPr>
      <xdr:spPr>
        <a:xfrm rot="5400000">
          <a:off x="20446618" y="3834573"/>
          <a:ext cx="380625" cy="706433"/>
        </a:xfrm>
        <a:prstGeom prst="downArrow">
          <a:avLst/>
        </a:prstGeom>
        <a:gradFill>
          <a:gsLst>
            <a:gs pos="0">
              <a:srgbClr val="00B0F0"/>
            </a:gs>
            <a:gs pos="100000">
              <a:schemeClr val="bg1"/>
            </a:gs>
          </a:gsLst>
        </a:gradFill>
      </xdr:spPr>
      <xdr:style>
        <a:lnRef idx="1">
          <a:schemeClr val="accent2"/>
        </a:lnRef>
        <a:fillRef idx="2">
          <a:schemeClr val="accent2"/>
        </a:fillRef>
        <a:effectRef idx="1">
          <a:schemeClr val="accent2"/>
        </a:effectRef>
        <a:fontRef idx="minor">
          <a:schemeClr val="dk1"/>
        </a:fontRef>
      </xdr:style>
      <xdr:txBody>
        <a:bodyPr vertOverflow="clip" horzOverflow="clip" rtlCol="0" anchor="t"/>
        <a:lstStyle/>
        <a:p>
          <a:pPr algn="l"/>
          <a:endParaRPr lang="en-NZ"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7</xdr:col>
      <xdr:colOff>968375</xdr:colOff>
      <xdr:row>59</xdr:row>
      <xdr:rowOff>111125</xdr:rowOff>
    </xdr:from>
    <xdr:to>
      <xdr:col>10</xdr:col>
      <xdr:colOff>79375</xdr:colOff>
      <xdr:row>64</xdr:row>
      <xdr:rowOff>95250</xdr:rowOff>
    </xdr:to>
    <xdr:sp macro="" textlink="">
      <xdr:nvSpPr>
        <xdr:cNvPr id="3" name="Right Arrow Callout 2">
          <a:extLst>
            <a:ext uri="{FF2B5EF4-FFF2-40B4-BE49-F238E27FC236}">
              <a16:creationId xmlns:a16="http://schemas.microsoft.com/office/drawing/2014/main" id="{00000000-0008-0000-0400-000003000000}"/>
            </a:ext>
          </a:extLst>
        </xdr:cNvPr>
        <xdr:cNvSpPr/>
      </xdr:nvSpPr>
      <xdr:spPr>
        <a:xfrm>
          <a:off x="6302375" y="13985875"/>
          <a:ext cx="3397250" cy="1174750"/>
        </a:xfrm>
        <a:prstGeom prst="rightArrowCallout">
          <a:avLst>
            <a:gd name="adj1" fmla="val 19806"/>
            <a:gd name="adj2" fmla="val 25000"/>
            <a:gd name="adj3" fmla="val 25000"/>
            <a:gd name="adj4" fmla="val 85538"/>
          </a:avLst>
        </a:prstGeom>
        <a:gradFill>
          <a:gsLst>
            <a:gs pos="20000">
              <a:srgbClr val="93C9C9"/>
            </a:gs>
            <a:gs pos="100000">
              <a:schemeClr val="accent1">
                <a:tint val="15000"/>
                <a:satMod val="350000"/>
              </a:schemeClr>
            </a:gs>
          </a:gsLst>
        </a:gradFill>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lnSpc>
              <a:spcPts val="1200"/>
            </a:lnSpc>
          </a:pPr>
          <a:r>
            <a:rPr lang="en-NZ" sz="1200" b="1">
              <a:solidFill>
                <a:sysClr val="windowText" lastClr="000000"/>
              </a:solidFill>
            </a:rPr>
            <a:t>This is</a:t>
          </a:r>
          <a:r>
            <a:rPr lang="en-NZ" sz="1200" b="1" baseline="0">
              <a:solidFill>
                <a:sysClr val="windowText" lastClr="000000"/>
              </a:solidFill>
            </a:rPr>
            <a:t> the total space  that needs to allocate to tboth RESIDENTIAL &amp; COMMERCIAL waste area. </a:t>
          </a:r>
          <a:br>
            <a:rPr lang="en-NZ" sz="1200" b="1" baseline="0">
              <a:solidFill>
                <a:sysClr val="windowText" lastClr="000000"/>
              </a:solidFill>
            </a:rPr>
          </a:br>
          <a:br>
            <a:rPr lang="en-NZ" sz="1200" b="1" baseline="0">
              <a:solidFill>
                <a:sysClr val="windowText" lastClr="000000"/>
              </a:solidFill>
            </a:rPr>
          </a:br>
          <a:r>
            <a:rPr lang="en-NZ" sz="1200" b="1" baseline="0">
              <a:solidFill>
                <a:sysClr val="windowText" lastClr="000000"/>
              </a:solidFill>
            </a:rPr>
            <a:t>It includes space for manuvering bins and takes into account </a:t>
          </a:r>
          <a:r>
            <a:rPr lang="en-NZ" sz="1200" b="1" baseline="0">
              <a:solidFill>
                <a:schemeClr val="dk1"/>
              </a:solidFill>
              <a:latin typeface="+mn-lt"/>
              <a:ea typeface="+mn-ea"/>
              <a:cs typeface="+mn-cs"/>
            </a:rPr>
            <a:t>the</a:t>
          </a:r>
          <a:r>
            <a:rPr lang="en-NZ" sz="1200" b="1" baseline="0">
              <a:solidFill>
                <a:sysClr val="windowText" lastClr="000000"/>
              </a:solidFill>
            </a:rPr>
            <a:t> frequency of collections specified.</a:t>
          </a:r>
          <a:endParaRPr lang="en-NZ" sz="1200" b="1">
            <a:solidFill>
              <a:sysClr val="windowText" lastClr="000000"/>
            </a:solidFill>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xdr:col>
      <xdr:colOff>3174</xdr:colOff>
      <xdr:row>4</xdr:row>
      <xdr:rowOff>76202</xdr:rowOff>
    </xdr:from>
    <xdr:to>
      <xdr:col>3</xdr:col>
      <xdr:colOff>0</xdr:colOff>
      <xdr:row>31</xdr:row>
      <xdr:rowOff>111125</xdr:rowOff>
    </xdr:to>
    <xdr:sp macro="" textlink="">
      <xdr:nvSpPr>
        <xdr:cNvPr id="2" name="TextBox 1">
          <a:extLst>
            <a:ext uri="{FF2B5EF4-FFF2-40B4-BE49-F238E27FC236}">
              <a16:creationId xmlns:a16="http://schemas.microsoft.com/office/drawing/2014/main" id="{00000000-0008-0000-0500-000002000000}"/>
            </a:ext>
          </a:extLst>
        </xdr:cNvPr>
        <xdr:cNvSpPr txBox="1"/>
      </xdr:nvSpPr>
      <xdr:spPr>
        <a:xfrm>
          <a:off x="431799" y="1250952"/>
          <a:ext cx="5759451" cy="5178423"/>
        </a:xfrm>
        <a:prstGeom prst="rect">
          <a:avLst/>
        </a:prstGeom>
        <a:solidFill>
          <a:srgbClr val="CCFF99"/>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NZ" sz="2000" b="1">
              <a:solidFill>
                <a:schemeClr val="tx1"/>
              </a:solidFill>
            </a:rPr>
            <a:t>Things to Do:</a:t>
          </a:r>
        </a:p>
        <a:p>
          <a:endParaRPr lang="en-NZ" sz="1100" b="1">
            <a:solidFill>
              <a:schemeClr val="tx1"/>
            </a:solidFill>
          </a:endParaRPr>
        </a:p>
        <a:p>
          <a:pPr lvl="0"/>
          <a:r>
            <a:rPr lang="en-NZ" sz="1100" b="1">
              <a:solidFill>
                <a:schemeClr val="tx1"/>
              </a:solidFill>
              <a:effectLst/>
              <a:latin typeface="+mn-lt"/>
              <a:ea typeface="+mn-ea"/>
              <a:cs typeface="+mn-cs"/>
            </a:rPr>
            <a:t>1. Provision needs to be made for the correct separation and storage of recycling, organic waste and refuse within the development. Storage of individual bins/bags should be within the boundary of each property. </a:t>
          </a:r>
        </a:p>
        <a:p>
          <a:pPr lvl="0"/>
          <a:endParaRPr lang="en-NZ" sz="1100" b="1">
            <a:solidFill>
              <a:schemeClr val="tx1"/>
            </a:solidFill>
            <a:effectLst/>
            <a:latin typeface="+mn-lt"/>
            <a:ea typeface="+mn-ea"/>
            <a:cs typeface="+mn-cs"/>
          </a:endParaRPr>
        </a:p>
        <a:p>
          <a:pPr lvl="0"/>
          <a:r>
            <a:rPr lang="en-NZ" sz="1100" b="1">
              <a:solidFill>
                <a:schemeClr val="tx1"/>
              </a:solidFill>
              <a:effectLst/>
              <a:latin typeface="+mn-lt"/>
              <a:ea typeface="+mn-ea"/>
              <a:cs typeface="+mn-cs"/>
            </a:rPr>
            <a:t>2. Calculate the space needed for the placement of the bins/bags on the kerbside. Allow adequate street frontage at the development for the safe placement of all bins/bags for collection. Refer to the notes for standard bin sizes and footprints.</a:t>
          </a:r>
        </a:p>
        <a:p>
          <a:pPr lvl="0"/>
          <a:endParaRPr lang="en-NZ" sz="1100" b="1">
            <a:solidFill>
              <a:schemeClr val="tx1"/>
            </a:solidFill>
            <a:effectLst/>
            <a:latin typeface="+mn-lt"/>
            <a:ea typeface="+mn-ea"/>
            <a:cs typeface="+mn-cs"/>
          </a:endParaRPr>
        </a:p>
        <a:p>
          <a:pPr lvl="0"/>
          <a:r>
            <a:rPr lang="en-NZ" sz="1100" b="1">
              <a:solidFill>
                <a:schemeClr val="tx1"/>
              </a:solidFill>
              <a:effectLst/>
              <a:latin typeface="+mn-lt"/>
              <a:ea typeface="+mn-ea"/>
              <a:cs typeface="+mn-cs"/>
            </a:rPr>
            <a:t>3. Allow for issues such as parked cars, rain gardens, road width, terrain, parking restrictions etc. Bins must not obstruct pedestrians or street furniture, Check that collection vehicles can access and collect the bins/bags. Refer to notes on collection vehicle sizes.</a:t>
          </a:r>
        </a:p>
        <a:p>
          <a:pPr lvl="0"/>
          <a:endParaRPr lang="en-NZ" sz="1100" b="1">
            <a:solidFill>
              <a:schemeClr val="tx1"/>
            </a:solidFill>
            <a:effectLst/>
            <a:latin typeface="+mn-lt"/>
            <a:ea typeface="+mn-ea"/>
            <a:cs typeface="+mn-cs"/>
          </a:endParaRPr>
        </a:p>
        <a:p>
          <a:pPr lvl="0"/>
          <a:r>
            <a:rPr lang="en-NZ" sz="1100" b="1">
              <a:solidFill>
                <a:schemeClr val="tx1"/>
              </a:solidFill>
              <a:effectLst/>
              <a:latin typeface="+mn-lt"/>
              <a:ea typeface="+mn-ea"/>
              <a:cs typeface="+mn-cs"/>
            </a:rPr>
            <a:t>4. Consider designs to reduce the distance that occupants will have to transport their waste. </a:t>
          </a:r>
        </a:p>
        <a:p>
          <a:pPr lvl="0"/>
          <a:r>
            <a:rPr lang="en-NZ" sz="1100" b="1">
              <a:solidFill>
                <a:schemeClr val="tx1"/>
              </a:solidFill>
              <a:effectLst/>
              <a:latin typeface="+mn-lt"/>
              <a:ea typeface="+mn-ea"/>
              <a:cs typeface="+mn-cs"/>
            </a:rPr>
            <a:t>Check if kerbside will be from a dedicated single location (e.g. at the end of a lane) or that the collection vehicle will travel through the development to collect from outside each property.</a:t>
          </a:r>
        </a:p>
        <a:p>
          <a:pPr lvl="0"/>
          <a:r>
            <a:rPr lang="en-NZ" sz="1100" b="1">
              <a:solidFill>
                <a:schemeClr val="tx1"/>
              </a:solidFill>
              <a:effectLst/>
              <a:latin typeface="+mn-lt"/>
              <a:ea typeface="+mn-ea"/>
              <a:cs typeface="+mn-cs"/>
            </a:rPr>
            <a:t>To allow for a collection vehicle on site the access road/driveway must be developed to the relevant roading standards as specified by the New Zealand Transport Authority, Auckland Transport or the appropriate District Plan.</a:t>
          </a:r>
        </a:p>
        <a:p>
          <a:pPr lvl="0"/>
          <a:endParaRPr lang="en-NZ" sz="1100" b="1">
            <a:solidFill>
              <a:schemeClr val="tx1"/>
            </a:solidFill>
            <a:effectLst/>
            <a:latin typeface="+mn-lt"/>
            <a:ea typeface="+mn-ea"/>
            <a:cs typeface="+mn-cs"/>
          </a:endParaRPr>
        </a:p>
        <a:p>
          <a:pPr lvl="0"/>
          <a:r>
            <a:rPr lang="en-NZ" sz="1100" b="1">
              <a:solidFill>
                <a:schemeClr val="tx1"/>
              </a:solidFill>
              <a:effectLst/>
              <a:latin typeface="+mn-lt"/>
              <a:ea typeface="+mn-ea"/>
              <a:cs typeface="+mn-cs"/>
            </a:rPr>
            <a:t>5. It is essential that for on-site collections an access waiver be specified in the deed of sale document and that it is signed by the developers and owners prior to the start of collection. An example access waiver form (as would be required for any Auckland Council provided on site collection service) is included at the end of this guideline</a:t>
          </a:r>
        </a:p>
        <a:p>
          <a:r>
            <a:rPr lang="en-NZ" sz="1100">
              <a:solidFill>
                <a:schemeClr val="dk1"/>
              </a:solidFill>
              <a:effectLst/>
              <a:latin typeface="+mn-lt"/>
              <a:ea typeface="+mn-ea"/>
              <a:cs typeface="+mn-cs"/>
            </a:rPr>
            <a:t> </a:t>
          </a:r>
        </a:p>
        <a:p>
          <a:endParaRPr lang="en-NZ" sz="1100" b="1"/>
        </a:p>
      </xdr:txBody>
    </xdr:sp>
    <xdr:clientData/>
  </xdr:twoCellAnchor>
  <xdr:twoCellAnchor>
    <xdr:from>
      <xdr:col>6</xdr:col>
      <xdr:colOff>0</xdr:colOff>
      <xdr:row>4</xdr:row>
      <xdr:rowOff>82551</xdr:rowOff>
    </xdr:from>
    <xdr:to>
      <xdr:col>6</xdr:col>
      <xdr:colOff>5734050</xdr:colOff>
      <xdr:row>31</xdr:row>
      <xdr:rowOff>111125</xdr:rowOff>
    </xdr:to>
    <xdr:sp macro="" textlink="">
      <xdr:nvSpPr>
        <xdr:cNvPr id="8" name="TextBox 7">
          <a:extLst>
            <a:ext uri="{FF2B5EF4-FFF2-40B4-BE49-F238E27FC236}">
              <a16:creationId xmlns:a16="http://schemas.microsoft.com/office/drawing/2014/main" id="{00000000-0008-0000-0500-000008000000}"/>
            </a:ext>
          </a:extLst>
        </xdr:cNvPr>
        <xdr:cNvSpPr txBox="1"/>
      </xdr:nvSpPr>
      <xdr:spPr>
        <a:xfrm>
          <a:off x="10715625" y="1257301"/>
          <a:ext cx="5734050" cy="5172074"/>
        </a:xfrm>
        <a:prstGeom prst="rect">
          <a:avLst/>
        </a:prstGeom>
        <a:solidFill>
          <a:srgbClr val="CCFF99"/>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NZ" sz="2000" b="1">
              <a:solidFill>
                <a:schemeClr val="tx1"/>
              </a:solidFill>
              <a:effectLst/>
              <a:latin typeface="+mn-lt"/>
              <a:ea typeface="+mn-ea"/>
              <a:cs typeface="+mn-cs"/>
            </a:rPr>
            <a:t>Things to Do:</a:t>
          </a:r>
          <a:endParaRPr lang="en-NZ" sz="2000" b="1">
            <a:solidFill>
              <a:schemeClr val="tx1"/>
            </a:solidFill>
            <a:effectLst/>
          </a:endParaRPr>
        </a:p>
        <a:p>
          <a:pPr lvl="0"/>
          <a:endParaRPr lang="en-NZ" sz="1100" b="1">
            <a:solidFill>
              <a:schemeClr val="tx1"/>
            </a:solidFill>
            <a:effectLst/>
            <a:latin typeface="+mn-lt"/>
            <a:ea typeface="+mn-ea"/>
            <a:cs typeface="+mn-cs"/>
          </a:endParaRPr>
        </a:p>
        <a:p>
          <a:pPr lvl="0"/>
          <a:r>
            <a:rPr lang="en-NZ" sz="1100" b="1">
              <a:solidFill>
                <a:schemeClr val="tx1"/>
              </a:solidFill>
              <a:effectLst/>
              <a:latin typeface="+mn-lt"/>
              <a:ea typeface="+mn-ea"/>
              <a:cs typeface="+mn-cs"/>
            </a:rPr>
            <a:t>1.</a:t>
          </a:r>
          <a:r>
            <a:rPr lang="en-NZ" sz="1100" b="1" baseline="0">
              <a:solidFill>
                <a:schemeClr val="tx1"/>
              </a:solidFill>
              <a:effectLst/>
              <a:latin typeface="+mn-lt"/>
              <a:ea typeface="+mn-ea"/>
              <a:cs typeface="+mn-cs"/>
            </a:rPr>
            <a:t> </a:t>
          </a:r>
          <a:r>
            <a:rPr lang="en-NZ" sz="1100" b="1">
              <a:solidFill>
                <a:schemeClr val="tx1"/>
              </a:solidFill>
              <a:effectLst/>
              <a:latin typeface="+mn-lt"/>
              <a:ea typeface="+mn-ea"/>
              <a:cs typeface="+mn-cs"/>
            </a:rPr>
            <a:t>The owner and manager of multi-unit developments need to make provision for the management and transport of waste in the complex. This may be the Body Corporate or an onsite property manager.</a:t>
          </a:r>
        </a:p>
        <a:p>
          <a:pPr lvl="0"/>
          <a:endParaRPr lang="en-NZ" sz="1100" b="1">
            <a:solidFill>
              <a:schemeClr val="tx1"/>
            </a:solidFill>
            <a:effectLst/>
            <a:latin typeface="+mn-lt"/>
            <a:ea typeface="+mn-ea"/>
            <a:cs typeface="+mn-cs"/>
          </a:endParaRPr>
        </a:p>
        <a:p>
          <a:pPr lvl="0"/>
          <a:r>
            <a:rPr lang="en-NZ" sz="1100" b="1">
              <a:solidFill>
                <a:schemeClr val="tx1"/>
              </a:solidFill>
              <a:effectLst/>
              <a:latin typeface="+mn-lt"/>
              <a:ea typeface="+mn-ea"/>
              <a:cs typeface="+mn-cs"/>
            </a:rPr>
            <a:t>2. Note that rateable properties within Auckland pay a fixed waste fee as part of their rates. This entitles them to a standard (or equivalent) service. For more information on the Auckland Council service that is available for the occupants of this development please call 09 3010101.</a:t>
          </a:r>
        </a:p>
        <a:p>
          <a:pPr lvl="0"/>
          <a:endParaRPr lang="en-NZ" sz="1100" b="1">
            <a:solidFill>
              <a:schemeClr val="tx1"/>
            </a:solidFill>
            <a:effectLst/>
            <a:latin typeface="+mn-lt"/>
            <a:ea typeface="+mn-ea"/>
            <a:cs typeface="+mn-cs"/>
          </a:endParaRPr>
        </a:p>
        <a:p>
          <a:pPr lvl="0"/>
          <a:r>
            <a:rPr lang="en-NZ" sz="1100" b="1">
              <a:solidFill>
                <a:schemeClr val="tx1"/>
              </a:solidFill>
              <a:effectLst/>
              <a:latin typeface="+mn-lt"/>
              <a:ea typeface="+mn-ea"/>
              <a:cs typeface="+mn-cs"/>
            </a:rPr>
            <a:t>3. Provision needs to be made for the correct separation and storage of recycling, organic waste and refuse within the development. The storage area needs to be kept clean and hygienic and also free of pests</a:t>
          </a:r>
        </a:p>
        <a:p>
          <a:pPr lvl="0"/>
          <a:endParaRPr lang="en-NZ" sz="1100" b="1">
            <a:solidFill>
              <a:schemeClr val="tx1"/>
            </a:solidFill>
            <a:effectLst/>
            <a:latin typeface="+mn-lt"/>
            <a:ea typeface="+mn-ea"/>
            <a:cs typeface="+mn-cs"/>
          </a:endParaRPr>
        </a:p>
        <a:p>
          <a:pPr lvl="0"/>
          <a:r>
            <a:rPr lang="en-NZ" sz="1100" b="1">
              <a:solidFill>
                <a:schemeClr val="tx1"/>
              </a:solidFill>
              <a:effectLst/>
              <a:latin typeface="+mn-lt"/>
              <a:ea typeface="+mn-ea"/>
              <a:cs typeface="+mn-cs"/>
            </a:rPr>
            <a:t>4. The New Zealand Building Code: Clauses C and G15 – Solid Waste will need to be adhered to. This includes </a:t>
          </a:r>
        </a:p>
        <a:p>
          <a:pPr lvl="1"/>
          <a:r>
            <a:rPr lang="en-NZ" sz="1100" b="1">
              <a:solidFill>
                <a:schemeClr val="tx1"/>
              </a:solidFill>
              <a:effectLst/>
              <a:latin typeface="+mn-lt"/>
              <a:ea typeface="+mn-ea"/>
              <a:cs typeface="+mn-cs"/>
            </a:rPr>
            <a:t>Accessibility for residents and collection. </a:t>
          </a:r>
        </a:p>
        <a:p>
          <a:pPr lvl="1"/>
          <a:r>
            <a:rPr lang="en-NZ" sz="1100" b="1">
              <a:solidFill>
                <a:schemeClr val="tx1"/>
              </a:solidFill>
              <a:effectLst/>
              <a:latin typeface="+mn-lt"/>
              <a:ea typeface="+mn-ea"/>
              <a:cs typeface="+mn-cs"/>
            </a:rPr>
            <a:t>Ventilation and odour control</a:t>
          </a:r>
        </a:p>
        <a:p>
          <a:pPr lvl="1"/>
          <a:r>
            <a:rPr lang="en-NZ" sz="1100" b="1">
              <a:solidFill>
                <a:schemeClr val="tx1"/>
              </a:solidFill>
              <a:effectLst/>
              <a:latin typeface="+mn-lt"/>
              <a:ea typeface="+mn-ea"/>
              <a:cs typeface="+mn-cs"/>
            </a:rPr>
            <a:t>Cleaning facilities</a:t>
          </a:r>
        </a:p>
        <a:p>
          <a:pPr lvl="1"/>
          <a:r>
            <a:rPr lang="en-NZ" sz="1100" b="1">
              <a:solidFill>
                <a:schemeClr val="tx1"/>
              </a:solidFill>
              <a:effectLst/>
              <a:latin typeface="+mn-lt"/>
              <a:ea typeface="+mn-ea"/>
              <a:cs typeface="+mn-cs"/>
            </a:rPr>
            <a:t>Vermin management</a:t>
          </a:r>
        </a:p>
        <a:p>
          <a:pPr lvl="1"/>
          <a:r>
            <a:rPr lang="en-NZ" sz="1100" b="1">
              <a:solidFill>
                <a:schemeClr val="tx1"/>
              </a:solidFill>
              <a:effectLst/>
              <a:latin typeface="+mn-lt"/>
              <a:ea typeface="+mn-ea"/>
              <a:cs typeface="+mn-cs"/>
            </a:rPr>
            <a:t>Noise management</a:t>
          </a:r>
        </a:p>
        <a:p>
          <a:pPr lvl="1"/>
          <a:r>
            <a:rPr lang="en-NZ" sz="1100" b="1">
              <a:solidFill>
                <a:schemeClr val="tx1"/>
              </a:solidFill>
              <a:effectLst/>
              <a:latin typeface="+mn-lt"/>
              <a:ea typeface="+mn-ea"/>
              <a:cs typeface="+mn-cs"/>
            </a:rPr>
            <a:t>Chute systems including fire assessment. </a:t>
          </a:r>
        </a:p>
        <a:p>
          <a:r>
            <a:rPr lang="en-NZ" sz="1100">
              <a:solidFill>
                <a:schemeClr val="dk1"/>
              </a:solidFill>
              <a:effectLst/>
              <a:latin typeface="+mn-lt"/>
              <a:ea typeface="+mn-ea"/>
              <a:cs typeface="+mn-cs"/>
            </a:rPr>
            <a:t> </a:t>
          </a:r>
          <a:endParaRPr lang="en-NZ" sz="1400">
            <a:solidFill>
              <a:schemeClr val="dk1"/>
            </a:solidFill>
            <a:effectLst/>
            <a:latin typeface="+mn-lt"/>
            <a:ea typeface="+mn-ea"/>
            <a:cs typeface="+mn-cs"/>
          </a:endParaRPr>
        </a:p>
        <a:p>
          <a:r>
            <a:rPr lang="en-NZ" sz="1100" b="1"/>
            <a:t> 5.  Ensure bins can be easily manouvered from the  waste space to  the</a:t>
          </a:r>
          <a:r>
            <a:rPr lang="en-NZ" sz="1100" b="1" baseline="0"/>
            <a:t> collection vehicle. Check the bins can fit through doors  and gates. Check that there are no lips or steps  and make ensure that bins can be safely wheeled up and down ramps  by the the collection  operator.</a:t>
          </a:r>
          <a:endParaRPr lang="en-NZ" sz="1100" b="1"/>
        </a:p>
      </xdr:txBody>
    </xdr:sp>
    <xdr:clientData/>
  </xdr:twoCellAnchor>
  <xdr:twoCellAnchor>
    <xdr:from>
      <xdr:col>4</xdr:col>
      <xdr:colOff>133351</xdr:colOff>
      <xdr:row>4</xdr:row>
      <xdr:rowOff>68037</xdr:rowOff>
    </xdr:from>
    <xdr:to>
      <xdr:col>4</xdr:col>
      <xdr:colOff>4095750</xdr:colOff>
      <xdr:row>40</xdr:row>
      <xdr:rowOff>0</xdr:rowOff>
    </xdr:to>
    <xdr:sp macro="" textlink="">
      <xdr:nvSpPr>
        <xdr:cNvPr id="10" name="TextBox 9">
          <a:extLst>
            <a:ext uri="{FF2B5EF4-FFF2-40B4-BE49-F238E27FC236}">
              <a16:creationId xmlns:a16="http://schemas.microsoft.com/office/drawing/2014/main" id="{00000000-0008-0000-0500-00000A000000}"/>
            </a:ext>
          </a:extLst>
        </xdr:cNvPr>
        <xdr:cNvSpPr txBox="1"/>
      </xdr:nvSpPr>
      <xdr:spPr>
        <a:xfrm>
          <a:off x="6451601" y="1242787"/>
          <a:ext cx="3962399" cy="6789963"/>
        </a:xfrm>
        <a:prstGeom prst="rect">
          <a:avLst/>
        </a:prstGeom>
        <a:solidFill>
          <a:srgbClr val="B0CD7D"/>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NZ" sz="2000" b="1">
              <a:solidFill>
                <a:schemeClr val="tx1"/>
              </a:solidFill>
            </a:rPr>
            <a:t>Tips:</a:t>
          </a:r>
        </a:p>
        <a:p>
          <a:endParaRPr lang="en-NZ" sz="1100">
            <a:solidFill>
              <a:schemeClr val="tx1"/>
            </a:solidFill>
          </a:endParaRPr>
        </a:p>
        <a:p>
          <a:r>
            <a:rPr lang="en-NZ" sz="1100" b="1">
              <a:solidFill>
                <a:schemeClr val="tx1"/>
              </a:solidFill>
              <a:effectLst/>
              <a:latin typeface="+mn-lt"/>
              <a:ea typeface="+mn-ea"/>
              <a:cs typeface="+mn-cs"/>
            </a:rPr>
            <a:t>Storage needs to be sized to accommodate all waste from the property. Occupants may have the option to choose different bin sizes or bags from their own service provider</a:t>
          </a:r>
          <a:endParaRPr lang="en-NZ" sz="1100">
            <a:solidFill>
              <a:schemeClr val="tx1"/>
            </a:solidFill>
            <a:effectLst/>
            <a:latin typeface="+mn-lt"/>
            <a:ea typeface="+mn-ea"/>
            <a:cs typeface="+mn-cs"/>
          </a:endParaRPr>
        </a:p>
        <a:p>
          <a:r>
            <a:rPr lang="en-NZ" sz="1100" b="1">
              <a:solidFill>
                <a:schemeClr val="tx1"/>
              </a:solidFill>
              <a:effectLst/>
              <a:latin typeface="+mn-lt"/>
              <a:ea typeface="+mn-ea"/>
              <a:cs typeface="+mn-cs"/>
            </a:rPr>
            <a:t>If collection is from the kerbside, consider how this may adversely affect neighbouring properties. Large numbers of bins on the kerbside can reduce the amenity of neighbouring properties on collection days. </a:t>
          </a:r>
        </a:p>
        <a:p>
          <a:endParaRPr lang="en-NZ" sz="1100">
            <a:solidFill>
              <a:schemeClr val="tx1"/>
            </a:solidFill>
            <a:effectLst/>
            <a:latin typeface="+mn-lt"/>
            <a:ea typeface="+mn-ea"/>
            <a:cs typeface="+mn-cs"/>
          </a:endParaRPr>
        </a:p>
        <a:p>
          <a:r>
            <a:rPr lang="en-NZ" sz="1100" b="1">
              <a:solidFill>
                <a:schemeClr val="tx1"/>
              </a:solidFill>
              <a:effectLst/>
              <a:latin typeface="+mn-lt"/>
              <a:ea typeface="+mn-ea"/>
              <a:cs typeface="+mn-cs"/>
            </a:rPr>
            <a:t>Ensure the terrain allows for safe and appropriate bin/bag placement and collection.</a:t>
          </a:r>
          <a:endParaRPr lang="en-NZ" sz="1100">
            <a:solidFill>
              <a:schemeClr val="tx1"/>
            </a:solidFill>
            <a:effectLst/>
            <a:latin typeface="+mn-lt"/>
            <a:ea typeface="+mn-ea"/>
            <a:cs typeface="+mn-cs"/>
          </a:endParaRPr>
        </a:p>
        <a:p>
          <a:r>
            <a:rPr lang="en-NZ" sz="1100" b="1">
              <a:solidFill>
                <a:schemeClr val="tx1"/>
              </a:solidFill>
              <a:effectLst/>
              <a:latin typeface="+mn-lt"/>
              <a:ea typeface="+mn-ea"/>
              <a:cs typeface="+mn-cs"/>
            </a:rPr>
            <a:t>A long walk to a collection point discourages waste separation.</a:t>
          </a:r>
        </a:p>
        <a:p>
          <a:endParaRPr lang="en-NZ" sz="1100">
            <a:solidFill>
              <a:schemeClr val="tx1"/>
            </a:solidFill>
            <a:effectLst/>
            <a:latin typeface="+mn-lt"/>
            <a:ea typeface="+mn-ea"/>
            <a:cs typeface="+mn-cs"/>
          </a:endParaRPr>
        </a:p>
        <a:p>
          <a:r>
            <a:rPr lang="en-NZ" sz="1100" b="1">
              <a:solidFill>
                <a:schemeClr val="tx1"/>
              </a:solidFill>
              <a:effectLst/>
              <a:latin typeface="+mn-lt"/>
              <a:ea typeface="+mn-ea"/>
              <a:cs typeface="+mn-cs"/>
            </a:rPr>
            <a:t>Preference for onsite collections is to develop the property so that the collection vehicle can drive straight through or around. A turning circle may be required to prevent collection vehicles from reversing.</a:t>
          </a:r>
        </a:p>
        <a:p>
          <a:endParaRPr lang="en-NZ" sz="1100">
            <a:solidFill>
              <a:schemeClr val="tx1"/>
            </a:solidFill>
            <a:effectLst/>
            <a:latin typeface="+mn-lt"/>
            <a:ea typeface="+mn-ea"/>
            <a:cs typeface="+mn-cs"/>
          </a:endParaRPr>
        </a:p>
        <a:p>
          <a:r>
            <a:rPr lang="en-NZ" sz="1100" b="1">
              <a:solidFill>
                <a:schemeClr val="tx1"/>
              </a:solidFill>
              <a:effectLst/>
              <a:latin typeface="+mn-lt"/>
              <a:ea typeface="+mn-ea"/>
              <a:cs typeface="+mn-cs"/>
            </a:rPr>
            <a:t>Reduce the health and safety risk to occupants and road users by designing the development to reflect its use (e.g. road signage, planning recreation areas and playgrounds away from collection point etc.)</a:t>
          </a:r>
        </a:p>
        <a:p>
          <a:endParaRPr lang="en-NZ" sz="1100">
            <a:solidFill>
              <a:schemeClr val="tx1"/>
            </a:solidFill>
            <a:effectLst/>
            <a:latin typeface="+mn-lt"/>
            <a:ea typeface="+mn-ea"/>
            <a:cs typeface="+mn-cs"/>
          </a:endParaRPr>
        </a:p>
        <a:p>
          <a:r>
            <a:rPr lang="en-NZ" sz="1100" b="1">
              <a:solidFill>
                <a:schemeClr val="tx1"/>
              </a:solidFill>
              <a:effectLst/>
              <a:latin typeface="+mn-lt"/>
              <a:ea typeface="+mn-ea"/>
              <a:cs typeface="+mn-cs"/>
            </a:rPr>
            <a:t>The access road/driveway must include appropriate road width, gradient, strength, car parking, turning circles, overhanging trees etc. to allow for a collection vehicle on site. </a:t>
          </a:r>
          <a:endParaRPr lang="en-NZ" sz="1100">
            <a:solidFill>
              <a:schemeClr val="tx1"/>
            </a:solidFill>
            <a:effectLst/>
            <a:latin typeface="+mn-lt"/>
            <a:ea typeface="+mn-ea"/>
            <a:cs typeface="+mn-cs"/>
          </a:endParaRPr>
        </a:p>
        <a:p>
          <a:r>
            <a:rPr lang="en-NZ" sz="1100" b="1">
              <a:solidFill>
                <a:schemeClr val="tx1"/>
              </a:solidFill>
              <a:effectLst/>
              <a:latin typeface="+mn-lt"/>
              <a:ea typeface="+mn-ea"/>
              <a:cs typeface="+mn-cs"/>
            </a:rPr>
            <a:t>If there will be a Council contractor coming onto the site, then the easements will need to reflect this right of access. This would be in the form of an easement in gross.  </a:t>
          </a:r>
        </a:p>
        <a:p>
          <a:endParaRPr lang="en-NZ" sz="1100">
            <a:solidFill>
              <a:schemeClr val="tx1"/>
            </a:solidFill>
            <a:effectLst/>
            <a:latin typeface="+mn-lt"/>
            <a:ea typeface="+mn-ea"/>
            <a:cs typeface="+mn-cs"/>
          </a:endParaRPr>
        </a:p>
        <a:p>
          <a:r>
            <a:rPr lang="en-NZ" sz="1100" b="1">
              <a:solidFill>
                <a:schemeClr val="tx1"/>
              </a:solidFill>
              <a:effectLst/>
              <a:latin typeface="+mn-lt"/>
              <a:ea typeface="+mn-ea"/>
              <a:cs typeface="+mn-cs"/>
            </a:rPr>
            <a:t>An easement in gross would ideally be established  when the Land Transfer Plan for the subdivision or Unit Title is being prepared and signed off by the Resource Consents Department of Council.  Otherwise this will need to be done as an s348 LGA74 approval as a separate step – either one is appropriate, but the former will be preferable as it will not result in any additional processing fees or survey costs.</a:t>
          </a:r>
          <a:r>
            <a:rPr lang="en-NZ" sz="1100">
              <a:solidFill>
                <a:schemeClr val="tx1"/>
              </a:solidFill>
              <a:effectLst/>
              <a:latin typeface="+mn-lt"/>
              <a:ea typeface="+mn-ea"/>
              <a:cs typeface="+mn-cs"/>
            </a:rPr>
            <a:t>  </a:t>
          </a:r>
        </a:p>
        <a:p>
          <a:endParaRPr lang="en-NZ" sz="1100"/>
        </a:p>
      </xdr:txBody>
    </xdr:sp>
    <xdr:clientData/>
  </xdr:twoCellAnchor>
  <xdr:twoCellAnchor>
    <xdr:from>
      <xdr:col>8</xdr:col>
      <xdr:colOff>63499</xdr:colOff>
      <xdr:row>4</xdr:row>
      <xdr:rowOff>57150</xdr:rowOff>
    </xdr:from>
    <xdr:to>
      <xdr:col>8</xdr:col>
      <xdr:colOff>4143375</xdr:colOff>
      <xdr:row>39</xdr:row>
      <xdr:rowOff>158749</xdr:rowOff>
    </xdr:to>
    <xdr:sp macro="" textlink="">
      <xdr:nvSpPr>
        <xdr:cNvPr id="11" name="TextBox 10">
          <a:extLst>
            <a:ext uri="{FF2B5EF4-FFF2-40B4-BE49-F238E27FC236}">
              <a16:creationId xmlns:a16="http://schemas.microsoft.com/office/drawing/2014/main" id="{00000000-0008-0000-0500-00000B000000}"/>
            </a:ext>
          </a:extLst>
        </xdr:cNvPr>
        <xdr:cNvSpPr txBox="1"/>
      </xdr:nvSpPr>
      <xdr:spPr>
        <a:xfrm>
          <a:off x="16684624" y="1231900"/>
          <a:ext cx="4079876" cy="6769099"/>
        </a:xfrm>
        <a:prstGeom prst="rect">
          <a:avLst/>
        </a:prstGeom>
        <a:solidFill>
          <a:srgbClr val="B0CD7D"/>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NZ" sz="2000" b="1">
              <a:solidFill>
                <a:schemeClr val="tx1"/>
              </a:solidFill>
              <a:effectLst/>
              <a:latin typeface="+mn-lt"/>
              <a:ea typeface="+mn-ea"/>
              <a:cs typeface="+mn-cs"/>
            </a:rPr>
            <a:t>Tips</a:t>
          </a:r>
          <a:r>
            <a:rPr lang="en-NZ" sz="1100" b="1">
              <a:solidFill>
                <a:schemeClr val="tx1"/>
              </a:solidFill>
              <a:effectLst/>
              <a:latin typeface="+mn-lt"/>
              <a:ea typeface="+mn-ea"/>
              <a:cs typeface="+mn-cs"/>
            </a:rPr>
            <a:t>:</a:t>
          </a:r>
        </a:p>
        <a:p>
          <a:endParaRPr lang="en-NZ" sz="1100" b="1">
            <a:solidFill>
              <a:schemeClr val="tx1"/>
            </a:solidFill>
            <a:effectLst/>
            <a:latin typeface="+mn-lt"/>
            <a:ea typeface="+mn-ea"/>
            <a:cs typeface="+mn-cs"/>
          </a:endParaRPr>
        </a:p>
        <a:p>
          <a:r>
            <a:rPr lang="en-NZ" sz="1100" b="1">
              <a:solidFill>
                <a:schemeClr val="tx1"/>
              </a:solidFill>
              <a:effectLst/>
              <a:latin typeface="+mn-lt"/>
              <a:ea typeface="+mn-ea"/>
              <a:cs typeface="+mn-cs"/>
            </a:rPr>
            <a:t>Establish who will be responsible for:</a:t>
          </a:r>
        </a:p>
        <a:p>
          <a:pPr lvl="0"/>
          <a:endParaRPr lang="en-NZ" sz="1100" b="1">
            <a:solidFill>
              <a:schemeClr val="tx1"/>
            </a:solidFill>
            <a:effectLst/>
            <a:latin typeface="+mn-lt"/>
            <a:ea typeface="+mn-ea"/>
            <a:cs typeface="+mn-cs"/>
          </a:endParaRPr>
        </a:p>
        <a:p>
          <a:pPr lvl="0"/>
          <a:r>
            <a:rPr lang="en-NZ" sz="1100" b="1">
              <a:solidFill>
                <a:schemeClr val="tx1"/>
              </a:solidFill>
              <a:effectLst/>
              <a:latin typeface="+mn-lt"/>
              <a:ea typeface="+mn-ea"/>
              <a:cs typeface="+mn-cs"/>
            </a:rPr>
            <a:t>1. Waste on a day-to-day basis. The contract agreement and related clauses in the building operations manual should be provided with the application.</a:t>
          </a:r>
        </a:p>
        <a:p>
          <a:pPr lvl="0"/>
          <a:endParaRPr lang="en-NZ" sz="1100" b="1">
            <a:solidFill>
              <a:schemeClr val="tx1"/>
            </a:solidFill>
            <a:effectLst/>
            <a:latin typeface="+mn-lt"/>
            <a:ea typeface="+mn-ea"/>
            <a:cs typeface="+mn-cs"/>
          </a:endParaRPr>
        </a:p>
        <a:p>
          <a:pPr lvl="0"/>
          <a:r>
            <a:rPr lang="en-NZ" sz="1100" b="1">
              <a:solidFill>
                <a:schemeClr val="tx1"/>
              </a:solidFill>
              <a:effectLst/>
              <a:latin typeface="+mn-lt"/>
              <a:ea typeface="+mn-ea"/>
              <a:cs typeface="+mn-cs"/>
            </a:rPr>
            <a:t>2. Transportation of waste from the individual unit/apartment to the storage room </a:t>
          </a:r>
        </a:p>
        <a:p>
          <a:pPr lvl="0"/>
          <a:endParaRPr lang="en-NZ" sz="1100" b="1">
            <a:solidFill>
              <a:schemeClr val="tx1"/>
            </a:solidFill>
            <a:effectLst/>
            <a:latin typeface="+mn-lt"/>
            <a:ea typeface="+mn-ea"/>
            <a:cs typeface="+mn-cs"/>
          </a:endParaRPr>
        </a:p>
        <a:p>
          <a:pPr lvl="0"/>
          <a:r>
            <a:rPr lang="en-NZ" sz="1100" b="1">
              <a:solidFill>
                <a:schemeClr val="tx1"/>
              </a:solidFill>
              <a:effectLst/>
              <a:latin typeface="+mn-lt"/>
              <a:ea typeface="+mn-ea"/>
              <a:cs typeface="+mn-cs"/>
            </a:rPr>
            <a:t>3. Transportation of the bins or bags to the collection point.</a:t>
          </a:r>
        </a:p>
        <a:p>
          <a:endParaRPr lang="en-NZ" sz="1100" b="1">
            <a:solidFill>
              <a:schemeClr val="tx1"/>
            </a:solidFill>
            <a:effectLst/>
            <a:latin typeface="+mn-lt"/>
            <a:ea typeface="+mn-ea"/>
            <a:cs typeface="+mn-cs"/>
          </a:endParaRPr>
        </a:p>
        <a:p>
          <a:r>
            <a:rPr lang="en-NZ" sz="1100" b="1">
              <a:solidFill>
                <a:schemeClr val="tx1"/>
              </a:solidFill>
              <a:effectLst/>
              <a:latin typeface="+mn-lt"/>
              <a:ea typeface="+mn-ea"/>
              <a:cs typeface="+mn-cs"/>
            </a:rPr>
            <a:t>Ensure consent clauses relating to waste are included in the building operations manual.</a:t>
          </a:r>
        </a:p>
        <a:p>
          <a:endParaRPr lang="en-NZ" sz="1100" b="1">
            <a:solidFill>
              <a:schemeClr val="tx1"/>
            </a:solidFill>
            <a:effectLst/>
            <a:latin typeface="+mn-lt"/>
            <a:ea typeface="+mn-ea"/>
            <a:cs typeface="+mn-cs"/>
          </a:endParaRPr>
        </a:p>
        <a:p>
          <a:r>
            <a:rPr lang="en-NZ" sz="1100" b="1">
              <a:solidFill>
                <a:schemeClr val="tx1"/>
              </a:solidFill>
              <a:effectLst/>
              <a:latin typeface="+mn-lt"/>
              <a:ea typeface="+mn-ea"/>
              <a:cs typeface="+mn-cs"/>
            </a:rPr>
            <a:t>Due to the differing volumes, types and frequency of waste collections between residential and commercial occupants it is recommended that these be stored in separate storage areas.</a:t>
          </a:r>
        </a:p>
        <a:p>
          <a:r>
            <a:rPr lang="en-NZ" sz="1100" b="1">
              <a:solidFill>
                <a:schemeClr val="tx1"/>
              </a:solidFill>
              <a:effectLst/>
              <a:latin typeface="+mn-lt"/>
              <a:ea typeface="+mn-ea"/>
              <a:cs typeface="+mn-cs"/>
            </a:rPr>
            <a:t>Communal storage rooms this should be sized to accommodate total volume of refuse, recycling and organics produced by all occupants of the building.</a:t>
          </a:r>
        </a:p>
        <a:p>
          <a:endParaRPr lang="en-NZ" sz="1100" b="1">
            <a:solidFill>
              <a:schemeClr val="tx1"/>
            </a:solidFill>
            <a:effectLst/>
            <a:latin typeface="+mn-lt"/>
            <a:ea typeface="+mn-ea"/>
            <a:cs typeface="+mn-cs"/>
          </a:endParaRPr>
        </a:p>
        <a:p>
          <a:r>
            <a:rPr lang="en-NZ" sz="1100" b="1">
              <a:solidFill>
                <a:schemeClr val="tx1"/>
              </a:solidFill>
              <a:effectLst/>
              <a:latin typeface="+mn-lt"/>
              <a:ea typeface="+mn-ea"/>
              <a:cs typeface="+mn-cs"/>
            </a:rPr>
            <a:t>Renaming refuse rooms as Resource Rooms will send a more positive message and is in line with Zero Waste aspiration of Auckland.</a:t>
          </a:r>
        </a:p>
        <a:p>
          <a:endParaRPr lang="en-NZ" sz="1100" b="1">
            <a:solidFill>
              <a:schemeClr val="tx1"/>
            </a:solidFill>
            <a:effectLst/>
            <a:latin typeface="+mn-lt"/>
            <a:ea typeface="+mn-ea"/>
            <a:cs typeface="+mn-cs"/>
          </a:endParaRPr>
        </a:p>
        <a:p>
          <a:r>
            <a:rPr lang="en-NZ" sz="1100" b="1">
              <a:solidFill>
                <a:schemeClr val="tx1"/>
              </a:solidFill>
              <a:effectLst/>
              <a:latin typeface="+mn-lt"/>
              <a:ea typeface="+mn-ea"/>
              <a:cs typeface="+mn-cs"/>
            </a:rPr>
            <a:t>Consider the floor area required for bins, space required for users access to the bins as well as the space required for the manoeuvring of the bins for collection</a:t>
          </a:r>
        </a:p>
        <a:p>
          <a:endParaRPr lang="en-NZ" sz="1100" b="1">
            <a:solidFill>
              <a:schemeClr val="tx1"/>
            </a:solidFill>
          </a:endParaRPr>
        </a:p>
      </xdr:txBody>
    </xdr:sp>
    <xdr:clientData/>
  </xdr:twoCellAnchor>
  <xdr:twoCellAnchor>
    <xdr:from>
      <xdr:col>2</xdr:col>
      <xdr:colOff>15875</xdr:colOff>
      <xdr:row>42</xdr:row>
      <xdr:rowOff>79374</xdr:rowOff>
    </xdr:from>
    <xdr:to>
      <xdr:col>4</xdr:col>
      <xdr:colOff>4175125</xdr:colOff>
      <xdr:row>92</xdr:row>
      <xdr:rowOff>11906</xdr:rowOff>
    </xdr:to>
    <xdr:sp macro="" textlink="">
      <xdr:nvSpPr>
        <xdr:cNvPr id="12" name="TextBox 11">
          <a:extLst>
            <a:ext uri="{FF2B5EF4-FFF2-40B4-BE49-F238E27FC236}">
              <a16:creationId xmlns:a16="http://schemas.microsoft.com/office/drawing/2014/main" id="{00000000-0008-0000-0500-00000C000000}"/>
            </a:ext>
          </a:extLst>
        </xdr:cNvPr>
        <xdr:cNvSpPr txBox="1"/>
      </xdr:nvSpPr>
      <xdr:spPr>
        <a:xfrm>
          <a:off x="456406" y="8818562"/>
          <a:ext cx="10040938" cy="9195594"/>
        </a:xfrm>
        <a:prstGeom prst="rect">
          <a:avLst/>
        </a:prstGeom>
        <a:solidFill>
          <a:srgbClr val="B0CD7D"/>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NZ" sz="1100" b="1">
              <a:solidFill>
                <a:schemeClr val="dk1"/>
              </a:solidFill>
              <a:effectLst/>
              <a:latin typeface="+mn-lt"/>
              <a:ea typeface="+mn-ea"/>
              <a:cs typeface="+mn-cs"/>
            </a:rPr>
            <a:t>Having selected the type of development, the preferred service (Individual or Communal) and the estimated volume of waste,  you</a:t>
          </a:r>
          <a:r>
            <a:rPr lang="en-NZ" sz="1100" b="1" baseline="0">
              <a:solidFill>
                <a:schemeClr val="dk1"/>
              </a:solidFill>
              <a:effectLst/>
              <a:latin typeface="+mn-lt"/>
              <a:ea typeface="+mn-ea"/>
              <a:cs typeface="+mn-cs"/>
            </a:rPr>
            <a:t>  </a:t>
          </a:r>
          <a:r>
            <a:rPr lang="en-NZ" sz="1100" b="1">
              <a:solidFill>
                <a:schemeClr val="dk1"/>
              </a:solidFill>
              <a:effectLst/>
              <a:latin typeface="+mn-lt"/>
              <a:ea typeface="+mn-ea"/>
              <a:cs typeface="+mn-cs"/>
            </a:rPr>
            <a:t>should now have the</a:t>
          </a:r>
          <a:r>
            <a:rPr lang="en-NZ" sz="1100" b="1" baseline="0">
              <a:solidFill>
                <a:schemeClr val="dk1"/>
              </a:solidFill>
              <a:effectLst/>
              <a:latin typeface="+mn-lt"/>
              <a:ea typeface="+mn-ea"/>
              <a:cs typeface="+mn-cs"/>
            </a:rPr>
            <a:t> main ele,ments of your Waset Minimisation Plan. Ensure you've covered the main points below before sumitting your waste plan. </a:t>
          </a:r>
        </a:p>
        <a:p>
          <a:r>
            <a:rPr lang="en-NZ" sz="1100" b="1">
              <a:solidFill>
                <a:schemeClr val="dk1"/>
              </a:solidFill>
              <a:effectLst/>
              <a:latin typeface="+mn-lt"/>
              <a:ea typeface="+mn-ea"/>
              <a:cs typeface="+mn-cs"/>
            </a:rPr>
            <a:t> </a:t>
          </a:r>
        </a:p>
        <a:p>
          <a:r>
            <a:rPr lang="en-NZ" sz="1100" b="1">
              <a:solidFill>
                <a:schemeClr val="dk1"/>
              </a:solidFill>
              <a:effectLst/>
              <a:latin typeface="+mn-lt"/>
              <a:ea typeface="+mn-ea"/>
              <a:cs typeface="+mn-cs"/>
            </a:rPr>
            <a:t>Development Details</a:t>
          </a:r>
        </a:p>
        <a:p>
          <a:pPr lvl="0"/>
          <a:r>
            <a:rPr lang="en-NZ" sz="1100">
              <a:solidFill>
                <a:schemeClr val="dk1"/>
              </a:solidFill>
              <a:effectLst/>
              <a:latin typeface="+mn-lt"/>
              <a:ea typeface="+mn-ea"/>
              <a:cs typeface="+mn-cs"/>
            </a:rPr>
            <a:t>Number of dwellings and maximum occupancy.</a:t>
          </a:r>
        </a:p>
        <a:p>
          <a:pPr lvl="0"/>
          <a:r>
            <a:rPr lang="en-NZ" sz="1100">
              <a:solidFill>
                <a:schemeClr val="dk1"/>
              </a:solidFill>
              <a:effectLst/>
              <a:latin typeface="+mn-lt"/>
              <a:ea typeface="+mn-ea"/>
              <a:cs typeface="+mn-cs"/>
            </a:rPr>
            <a:t>Estimated total weekly refuse, recycling and organic waste. Include calculations of waste volumes for any commercial spaces (e.g. office or cafes) in the development.</a:t>
          </a:r>
        </a:p>
        <a:p>
          <a:pPr lvl="0"/>
          <a:r>
            <a:rPr lang="en-NZ" sz="1100">
              <a:solidFill>
                <a:schemeClr val="dk1"/>
              </a:solidFill>
              <a:effectLst/>
              <a:latin typeface="+mn-lt"/>
              <a:ea typeface="+mn-ea"/>
              <a:cs typeface="+mn-cs"/>
            </a:rPr>
            <a:t>Will dwellings have an INDIVIDUAL KERBSIDE COLLECTION or will there be a COMMUNAL ONSITE COLLECTION?</a:t>
          </a:r>
        </a:p>
        <a:p>
          <a:endParaRPr lang="en-NZ" sz="1100" b="1">
            <a:solidFill>
              <a:schemeClr val="dk1"/>
            </a:solidFill>
            <a:effectLst/>
            <a:latin typeface="+mn-lt"/>
            <a:ea typeface="+mn-ea"/>
            <a:cs typeface="+mn-cs"/>
          </a:endParaRPr>
        </a:p>
        <a:p>
          <a:r>
            <a:rPr lang="en-NZ" sz="1100" b="1">
              <a:solidFill>
                <a:schemeClr val="dk1"/>
              </a:solidFill>
              <a:effectLst/>
              <a:latin typeface="+mn-lt"/>
              <a:ea typeface="+mn-ea"/>
              <a:cs typeface="+mn-cs"/>
            </a:rPr>
            <a:t>Building Management</a:t>
          </a:r>
        </a:p>
        <a:p>
          <a:pPr lvl="0"/>
          <a:r>
            <a:rPr lang="en-NZ" sz="1100">
              <a:solidFill>
                <a:schemeClr val="dk1"/>
              </a:solidFill>
              <a:effectLst/>
              <a:latin typeface="+mn-lt"/>
              <a:ea typeface="+mn-ea"/>
              <a:cs typeface="+mn-cs"/>
            </a:rPr>
            <a:t>Indicate what provisions have been made for the separation and storage of recycling, organic waste and refuse within the kitchen area?</a:t>
          </a:r>
        </a:p>
        <a:p>
          <a:pPr lvl="0"/>
          <a:r>
            <a:rPr lang="en-NZ" sz="1100">
              <a:solidFill>
                <a:schemeClr val="dk1"/>
              </a:solidFill>
              <a:effectLst/>
              <a:latin typeface="+mn-lt"/>
              <a:ea typeface="+mn-ea"/>
              <a:cs typeface="+mn-cs"/>
            </a:rPr>
            <a:t>Identify who will be responsible for the management of the communal collection area (e.g. cleanliness &amp; contamination). Will there be a body corporate and onsite manager?</a:t>
          </a:r>
        </a:p>
        <a:p>
          <a:pPr lvl="0"/>
          <a:endParaRPr lang="en-NZ" sz="1100">
            <a:solidFill>
              <a:schemeClr val="dk1"/>
            </a:solidFill>
            <a:effectLst/>
            <a:latin typeface="+mn-lt"/>
            <a:ea typeface="+mn-ea"/>
            <a:cs typeface="+mn-cs"/>
          </a:endParaRPr>
        </a:p>
        <a:p>
          <a:pPr lvl="0"/>
          <a:r>
            <a:rPr lang="en-NZ" sz="1100" b="1">
              <a:solidFill>
                <a:schemeClr val="dk1"/>
              </a:solidFill>
              <a:effectLst/>
              <a:latin typeface="+mn-lt"/>
              <a:ea typeface="+mn-ea"/>
              <a:cs typeface="+mn-cs"/>
            </a:rPr>
            <a:t>Identify who the service provider for the development will be.</a:t>
          </a:r>
        </a:p>
        <a:p>
          <a:pPr lvl="0"/>
          <a:r>
            <a:rPr lang="en-NZ" sz="1100">
              <a:solidFill>
                <a:schemeClr val="dk1"/>
              </a:solidFill>
              <a:effectLst/>
              <a:latin typeface="+mn-lt"/>
              <a:ea typeface="+mn-ea"/>
              <a:cs typeface="+mn-cs"/>
            </a:rPr>
            <a:t>Information on the appropriate use of the bins, communal storage area or chutes should be communicated to occupants at the time of first occupancy and as occupants change. The information, signage and communications should overcome language barriers. Management of waste also needs to be included in the Building Operations Manual. </a:t>
          </a:r>
        </a:p>
        <a:p>
          <a:endParaRPr lang="en-NZ" sz="1100" b="1">
            <a:solidFill>
              <a:schemeClr val="dk1"/>
            </a:solidFill>
            <a:effectLst/>
            <a:latin typeface="+mn-lt"/>
            <a:ea typeface="+mn-ea"/>
            <a:cs typeface="+mn-cs"/>
          </a:endParaRPr>
        </a:p>
        <a:p>
          <a:r>
            <a:rPr lang="en-NZ" sz="1100" b="1">
              <a:solidFill>
                <a:schemeClr val="dk1"/>
              </a:solidFill>
              <a:effectLst/>
              <a:latin typeface="+mn-lt"/>
              <a:ea typeface="+mn-ea"/>
              <a:cs typeface="+mn-cs"/>
            </a:rPr>
            <a:t>Waste Storage for Individual Kerbside Collection (if applicable)</a:t>
          </a:r>
        </a:p>
        <a:p>
          <a:pPr lvl="0"/>
          <a:r>
            <a:rPr lang="en-NZ" sz="1100">
              <a:solidFill>
                <a:schemeClr val="dk1"/>
              </a:solidFill>
              <a:effectLst/>
              <a:latin typeface="+mn-lt"/>
              <a:ea typeface="+mn-ea"/>
              <a:cs typeface="+mn-cs"/>
            </a:rPr>
            <a:t>Indicate how much kerbside space is required for placement of bins on the kerbside?</a:t>
          </a:r>
        </a:p>
        <a:p>
          <a:pPr lvl="0"/>
          <a:r>
            <a:rPr lang="en-NZ" sz="1100">
              <a:solidFill>
                <a:schemeClr val="dk1"/>
              </a:solidFill>
              <a:effectLst/>
              <a:latin typeface="+mn-lt"/>
              <a:ea typeface="+mn-ea"/>
              <a:cs typeface="+mn-cs"/>
            </a:rPr>
            <a:t>Indicate what effect the placement of bins for collection from public property will have on the streetscape, safety and amenity. The terrain should allow safe transport and placement of bins. </a:t>
          </a:r>
        </a:p>
        <a:p>
          <a:pPr lvl="0"/>
          <a:r>
            <a:rPr lang="en-NZ" sz="1100">
              <a:solidFill>
                <a:schemeClr val="dk1"/>
              </a:solidFill>
              <a:effectLst/>
              <a:latin typeface="+mn-lt"/>
              <a:ea typeface="+mn-ea"/>
              <a:cs typeface="+mn-cs"/>
            </a:rPr>
            <a:t>Indicate that the collection vehicle can access and empty the bins. Consider parked cars, rain gardens, road width, terrain, parking restrictions etc.</a:t>
          </a:r>
        </a:p>
        <a:p>
          <a:endParaRPr lang="en-NZ" sz="1100" b="1">
            <a:solidFill>
              <a:schemeClr val="dk1"/>
            </a:solidFill>
            <a:effectLst/>
            <a:latin typeface="+mn-lt"/>
            <a:ea typeface="+mn-ea"/>
            <a:cs typeface="+mn-cs"/>
          </a:endParaRPr>
        </a:p>
        <a:p>
          <a:r>
            <a:rPr lang="en-NZ" sz="1100" b="1">
              <a:solidFill>
                <a:schemeClr val="dk1"/>
              </a:solidFill>
              <a:effectLst/>
              <a:latin typeface="+mn-lt"/>
              <a:ea typeface="+mn-ea"/>
              <a:cs typeface="+mn-cs"/>
            </a:rPr>
            <a:t>Waste Storage for Communal Onsite Collection (if applicable)</a:t>
          </a:r>
        </a:p>
        <a:p>
          <a:pPr lvl="0"/>
          <a:r>
            <a:rPr lang="en-NZ" sz="1100">
              <a:solidFill>
                <a:schemeClr val="dk1"/>
              </a:solidFill>
              <a:effectLst/>
              <a:latin typeface="+mn-lt"/>
              <a:ea typeface="+mn-ea"/>
              <a:cs typeface="+mn-cs"/>
            </a:rPr>
            <a:t>Identify the location and size of the waste room. Waste rooms need to be compliant with the Building Code. Provide a plan of the waste room include provision for washing down, ventilation, pollution and pest control.</a:t>
          </a:r>
        </a:p>
        <a:p>
          <a:pPr lvl="0"/>
          <a:r>
            <a:rPr lang="en-NZ" sz="1100">
              <a:solidFill>
                <a:schemeClr val="dk1"/>
              </a:solidFill>
              <a:effectLst/>
              <a:latin typeface="+mn-lt"/>
              <a:ea typeface="+mn-ea"/>
              <a:cs typeface="+mn-cs"/>
            </a:rPr>
            <a:t>Indicate which bin sizes, quantities and bin colours will be used? Provide a calculation showing adequate bin sizes have been allowed given the frequency of collection for organic, recycling and refuse. </a:t>
          </a:r>
        </a:p>
        <a:p>
          <a:pPr lvl="0"/>
          <a:r>
            <a:rPr lang="en-NZ" sz="1100">
              <a:solidFill>
                <a:schemeClr val="dk1"/>
              </a:solidFill>
              <a:effectLst/>
              <a:latin typeface="+mn-lt"/>
              <a:ea typeface="+mn-ea"/>
              <a:cs typeface="+mn-cs"/>
            </a:rPr>
            <a:t>Identify the arrangements for each type of waste. All types should be equally easy to dispose of.</a:t>
          </a:r>
        </a:p>
        <a:p>
          <a:pPr lvl="0"/>
          <a:r>
            <a:rPr lang="en-NZ" sz="1100">
              <a:solidFill>
                <a:schemeClr val="dk1"/>
              </a:solidFill>
              <a:effectLst/>
              <a:latin typeface="+mn-lt"/>
              <a:ea typeface="+mn-ea"/>
              <a:cs typeface="+mn-cs"/>
            </a:rPr>
            <a:t>Chutes are not considered ideal for the separation of waste. If chutes are to be used, indicate how will occupants separate their refuse, recycling and organic waste and how blockages be managed.</a:t>
          </a:r>
        </a:p>
        <a:p>
          <a:pPr lvl="0"/>
          <a:endParaRPr lang="en-NZ" sz="1100">
            <a:solidFill>
              <a:schemeClr val="dk1"/>
            </a:solidFill>
            <a:effectLst/>
            <a:latin typeface="+mn-lt"/>
            <a:ea typeface="+mn-ea"/>
            <a:cs typeface="+mn-cs"/>
          </a:endParaRPr>
        </a:p>
        <a:p>
          <a:r>
            <a:rPr lang="en-NZ" sz="1100" b="1">
              <a:solidFill>
                <a:schemeClr val="dk1"/>
              </a:solidFill>
              <a:effectLst/>
              <a:latin typeface="+mn-lt"/>
              <a:ea typeface="+mn-ea"/>
              <a:cs typeface="+mn-cs"/>
            </a:rPr>
            <a:t>Collections </a:t>
          </a:r>
        </a:p>
        <a:p>
          <a:pPr lvl="0"/>
          <a:r>
            <a:rPr lang="en-NZ" sz="1100">
              <a:solidFill>
                <a:schemeClr val="dk1"/>
              </a:solidFill>
              <a:effectLst/>
              <a:latin typeface="+mn-lt"/>
              <a:ea typeface="+mn-ea"/>
              <a:cs typeface="+mn-cs"/>
            </a:rPr>
            <a:t>Indicate what the frequency of collection is for each waste type, daily, week day, weekly or fortnightly.</a:t>
          </a:r>
        </a:p>
        <a:p>
          <a:pPr lvl="0"/>
          <a:r>
            <a:rPr lang="en-NZ" sz="1100">
              <a:solidFill>
                <a:schemeClr val="dk1"/>
              </a:solidFill>
              <a:effectLst/>
              <a:latin typeface="+mn-lt"/>
              <a:ea typeface="+mn-ea"/>
              <a:cs typeface="+mn-cs"/>
            </a:rPr>
            <a:t>Indicate how will onsite collections be made? Preference is to develop the property to allow collection vehicles to drive through or around without reversing. </a:t>
          </a:r>
        </a:p>
        <a:p>
          <a:pPr lvl="0"/>
          <a:r>
            <a:rPr lang="en-NZ" sz="1100">
              <a:solidFill>
                <a:schemeClr val="dk1"/>
              </a:solidFill>
              <a:effectLst/>
              <a:latin typeface="+mn-lt"/>
              <a:ea typeface="+mn-ea"/>
              <a:cs typeface="+mn-cs"/>
            </a:rPr>
            <a:t>How will the road specification allow for a collection vehicle to access the site, including gradient, width, turning circles &amp; signage?</a:t>
          </a:r>
        </a:p>
        <a:p>
          <a:pPr lvl="0"/>
          <a:r>
            <a:rPr lang="en-NZ" sz="1100">
              <a:solidFill>
                <a:schemeClr val="dk1"/>
              </a:solidFill>
              <a:effectLst/>
              <a:latin typeface="+mn-lt"/>
              <a:ea typeface="+mn-ea"/>
              <a:cs typeface="+mn-cs"/>
            </a:rPr>
            <a:t>A solid waste access waiver may need to be provided to Council for onsite collections. It is recommended that this be included as part of the deed of sale document and is signed by the developers and owners prior to the start of collection.</a:t>
          </a:r>
        </a:p>
        <a:p>
          <a:pPr lvl="0"/>
          <a:r>
            <a:rPr lang="en-NZ" sz="1100">
              <a:solidFill>
                <a:schemeClr val="dk1"/>
              </a:solidFill>
              <a:effectLst/>
              <a:latin typeface="+mn-lt"/>
              <a:ea typeface="+mn-ea"/>
              <a:cs typeface="+mn-cs"/>
            </a:rPr>
            <a:t>Indicate how local streets and lanes will be used to collect waste. Preference is for drive-through access so that collection vehicles don not reverse.</a:t>
          </a:r>
        </a:p>
        <a:p>
          <a:pPr lvl="0"/>
          <a:endParaRPr lang="en-NZ" sz="1100">
            <a:solidFill>
              <a:schemeClr val="dk1"/>
            </a:solidFill>
            <a:effectLst/>
            <a:latin typeface="+mn-lt"/>
            <a:ea typeface="+mn-ea"/>
            <a:cs typeface="+mn-cs"/>
          </a:endParaRPr>
        </a:p>
        <a:p>
          <a:r>
            <a:rPr lang="en-NZ" sz="1100" b="1">
              <a:solidFill>
                <a:schemeClr val="dk1"/>
              </a:solidFill>
              <a:effectLst/>
              <a:latin typeface="+mn-lt"/>
              <a:ea typeface="+mn-ea"/>
              <a:cs typeface="+mn-cs"/>
            </a:rPr>
            <a:t>Building Code </a:t>
          </a:r>
        </a:p>
        <a:p>
          <a:r>
            <a:rPr lang="en-NZ" sz="1100">
              <a:solidFill>
                <a:schemeClr val="dk1"/>
              </a:solidFill>
              <a:effectLst/>
              <a:latin typeface="+mn-lt"/>
              <a:ea typeface="+mn-ea"/>
              <a:cs typeface="+mn-cs"/>
            </a:rPr>
            <a:t>If relevant, the requirements of the Building Code, C and G15 – Solid Waste will need to be adhered to. These include:</a:t>
          </a:r>
        </a:p>
        <a:p>
          <a:pPr lvl="0"/>
          <a:r>
            <a:rPr lang="en-NZ" sz="1100">
              <a:solidFill>
                <a:schemeClr val="dk1"/>
              </a:solidFill>
              <a:effectLst/>
              <a:latin typeface="+mn-lt"/>
              <a:ea typeface="+mn-ea"/>
              <a:cs typeface="+mn-cs"/>
            </a:rPr>
            <a:t>Accessibility</a:t>
          </a:r>
        </a:p>
        <a:p>
          <a:pPr lvl="0"/>
          <a:r>
            <a:rPr lang="en-NZ" sz="1100">
              <a:solidFill>
                <a:schemeClr val="dk1"/>
              </a:solidFill>
              <a:effectLst/>
              <a:latin typeface="+mn-lt"/>
              <a:ea typeface="+mn-ea"/>
              <a:cs typeface="+mn-cs"/>
            </a:rPr>
            <a:t>Ventilation</a:t>
          </a:r>
        </a:p>
        <a:p>
          <a:pPr lvl="0"/>
          <a:r>
            <a:rPr lang="en-NZ" sz="1100">
              <a:solidFill>
                <a:schemeClr val="dk1"/>
              </a:solidFill>
              <a:effectLst/>
              <a:latin typeface="+mn-lt"/>
              <a:ea typeface="+mn-ea"/>
              <a:cs typeface="+mn-cs"/>
            </a:rPr>
            <a:t>Odour control</a:t>
          </a:r>
        </a:p>
        <a:p>
          <a:pPr lvl="0"/>
          <a:r>
            <a:rPr lang="en-NZ" sz="1100">
              <a:solidFill>
                <a:schemeClr val="dk1"/>
              </a:solidFill>
              <a:effectLst/>
              <a:latin typeface="+mn-lt"/>
              <a:ea typeface="+mn-ea"/>
              <a:cs typeface="+mn-cs"/>
            </a:rPr>
            <a:t>Cleaning facilities</a:t>
          </a:r>
        </a:p>
        <a:p>
          <a:pPr lvl="0"/>
          <a:r>
            <a:rPr lang="en-NZ" sz="1100">
              <a:solidFill>
                <a:schemeClr val="dk1"/>
              </a:solidFill>
              <a:effectLst/>
              <a:latin typeface="+mn-lt"/>
              <a:ea typeface="+mn-ea"/>
              <a:cs typeface="+mn-cs"/>
            </a:rPr>
            <a:t>Vermin management</a:t>
          </a:r>
        </a:p>
        <a:p>
          <a:pPr lvl="0"/>
          <a:r>
            <a:rPr lang="en-NZ" sz="1100">
              <a:solidFill>
                <a:schemeClr val="dk1"/>
              </a:solidFill>
              <a:effectLst/>
              <a:latin typeface="+mn-lt"/>
              <a:ea typeface="+mn-ea"/>
              <a:cs typeface="+mn-cs"/>
            </a:rPr>
            <a:t>Noise management</a:t>
          </a:r>
        </a:p>
        <a:p>
          <a:pPr lvl="0"/>
          <a:r>
            <a:rPr lang="en-NZ" sz="1100">
              <a:solidFill>
                <a:schemeClr val="dk1"/>
              </a:solidFill>
              <a:effectLst/>
              <a:latin typeface="+mn-lt"/>
              <a:ea typeface="+mn-ea"/>
              <a:cs typeface="+mn-cs"/>
            </a:rPr>
            <a:t>Chute systems</a:t>
          </a:r>
        </a:p>
        <a:p>
          <a:pPr lvl="0"/>
          <a:r>
            <a:rPr lang="en-NZ" sz="1100">
              <a:solidFill>
                <a:schemeClr val="dk1"/>
              </a:solidFill>
              <a:effectLst/>
              <a:latin typeface="+mn-lt"/>
              <a:ea typeface="+mn-ea"/>
              <a:cs typeface="+mn-cs"/>
            </a:rPr>
            <a:t>Waste carrying distances</a:t>
          </a:r>
        </a:p>
        <a:p>
          <a:r>
            <a:rPr lang="en-NZ" sz="1100" u="sng">
              <a:solidFill>
                <a:schemeClr val="dk1"/>
              </a:solidFill>
              <a:effectLst/>
              <a:latin typeface="+mn-lt"/>
              <a:ea typeface="+mn-ea"/>
              <a:cs typeface="+mn-cs"/>
              <a:hlinkClick xmlns:r="http://schemas.openxmlformats.org/officeDocument/2006/relationships" r:id=""/>
            </a:rPr>
            <a:t>http://www.dbh.govt.nz/UserFiles/File/Publications/Building/Compliance-documents/G15-Solid-Waste-30-sept-2010.pdf</a:t>
          </a:r>
          <a:endParaRPr lang="en-NZ" sz="1100">
            <a:solidFill>
              <a:schemeClr val="dk1"/>
            </a:solidFill>
            <a:effectLst/>
            <a:latin typeface="+mn-lt"/>
            <a:ea typeface="+mn-ea"/>
            <a:cs typeface="+mn-cs"/>
          </a:endParaRPr>
        </a:p>
        <a:p>
          <a:endParaRPr lang="en-NZ"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571500</xdr:colOff>
      <xdr:row>2</xdr:row>
      <xdr:rowOff>95249</xdr:rowOff>
    </xdr:from>
    <xdr:to>
      <xdr:col>1</xdr:col>
      <xdr:colOff>12901083</xdr:colOff>
      <xdr:row>72</xdr:row>
      <xdr:rowOff>148167</xdr:rowOff>
    </xdr:to>
    <xdr:sp macro="" textlink="">
      <xdr:nvSpPr>
        <xdr:cNvPr id="2" name="TextBox 1">
          <a:extLst>
            <a:ext uri="{FF2B5EF4-FFF2-40B4-BE49-F238E27FC236}">
              <a16:creationId xmlns:a16="http://schemas.microsoft.com/office/drawing/2014/main" id="{00000000-0008-0000-0600-000002000000}"/>
            </a:ext>
          </a:extLst>
        </xdr:cNvPr>
        <xdr:cNvSpPr txBox="1"/>
      </xdr:nvSpPr>
      <xdr:spPr>
        <a:xfrm>
          <a:off x="571500" y="275166"/>
          <a:ext cx="13017500" cy="1217083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NZ" sz="1100"/>
            <a:t>Date</a:t>
          </a:r>
        </a:p>
        <a:p>
          <a:endParaRPr lang="en-NZ" sz="1100"/>
        </a:p>
        <a:p>
          <a:r>
            <a:rPr lang="en-NZ" sz="1100"/>
            <a:t>Property Address</a:t>
          </a:r>
        </a:p>
        <a:p>
          <a:endParaRPr lang="en-NZ" sz="1100"/>
        </a:p>
        <a:p>
          <a:r>
            <a:rPr lang="en-NZ" sz="1100"/>
            <a:t>C/- Solid Waste Unit</a:t>
          </a:r>
        </a:p>
        <a:p>
          <a:endParaRPr lang="en-NZ" sz="1100"/>
        </a:p>
        <a:p>
          <a:endParaRPr lang="en-NZ" sz="1100"/>
        </a:p>
        <a:p>
          <a:endParaRPr lang="en-NZ" sz="1100"/>
        </a:p>
        <a:p>
          <a:r>
            <a:rPr lang="en-NZ" sz="1100"/>
            <a:t>WAIVER FOR ACCESS ONTO PRIVATE PROPERTY BY AUCKLAND COUNCIL APPROVED CONTRACTOR VEHICLES FOR THE COLLECTION OF REFUSE, RECYCLING AND INORGANIC MATERIALS. </a:t>
          </a:r>
        </a:p>
        <a:p>
          <a:endParaRPr lang="en-NZ" sz="1100"/>
        </a:p>
        <a:p>
          <a:r>
            <a:rPr lang="en-NZ" sz="1100"/>
            <a:t>The owner of the private property access way (Access Way) as named in this notice has requested the collection of their solid waste to happen inside their property.  This notice confirms that Auckland Council (Council) and/or their approved Solid Waste collection contractors will not be liable for any damage:</a:t>
          </a:r>
        </a:p>
        <a:p>
          <a:endParaRPr lang="en-NZ" sz="1100"/>
        </a:p>
        <a:p>
          <a:r>
            <a:rPr lang="en-NZ" sz="1100"/>
            <a:t>1.    Caused by their collection vehicles (Collection Vehicles) to the carriageway surface, kerbs or channels of the Access Way; or</a:t>
          </a:r>
        </a:p>
        <a:p>
          <a:endParaRPr lang="en-NZ" sz="1100"/>
        </a:p>
        <a:p>
          <a:r>
            <a:rPr lang="en-NZ" sz="1100"/>
            <a:t>2.    To any utilities or infrastructure running under the ground or beside the Access Way. </a:t>
          </a:r>
        </a:p>
        <a:p>
          <a:endParaRPr lang="en-NZ" sz="1100"/>
        </a:p>
        <a:p>
          <a:r>
            <a:rPr lang="en-NZ" sz="1100"/>
            <a:t>Clear &amp; Unimpeded Access</a:t>
          </a:r>
        </a:p>
        <a:p>
          <a:endParaRPr lang="en-NZ" sz="1100"/>
        </a:p>
        <a:p>
          <a:r>
            <a:rPr lang="en-NZ" sz="1100"/>
            <a:t>All Access Ways, including any temporary routes or deviation (s) that maybe required by the Property Owner or Authorised person, shall be kept clear of all obstructions during the times waste is being collected.  This will allow the Collection Vehicles to complete waste collections without being required to deviate off the carriageway surface, mount kerbs or channels. </a:t>
          </a:r>
        </a:p>
        <a:p>
          <a:endParaRPr lang="en-NZ" sz="1100"/>
        </a:p>
        <a:p>
          <a:r>
            <a:rPr lang="en-NZ" sz="1100"/>
            <a:t>Collection Vehicles </a:t>
          </a:r>
        </a:p>
        <a:p>
          <a:endParaRPr lang="en-NZ" sz="1100"/>
        </a:p>
        <a:p>
          <a:r>
            <a:rPr lang="en-NZ" sz="1100"/>
            <a:t>For the avoidance of doubt, the term Collection Vehicles includes all vehicles relating to the duties required to undertake Council’s Solid Waste services provided to the property (s).</a:t>
          </a:r>
        </a:p>
        <a:p>
          <a:endParaRPr lang="en-NZ" sz="1100"/>
        </a:p>
        <a:p>
          <a:r>
            <a:rPr lang="en-NZ" sz="1100"/>
            <a:t>Indemnity</a:t>
          </a:r>
        </a:p>
        <a:p>
          <a:endParaRPr lang="en-NZ" sz="1100"/>
        </a:p>
        <a:p>
          <a:r>
            <a:rPr lang="en-NZ" sz="1100"/>
            <a:t>The Property Owner or Authorised Person signing this letter shall fully protect, indemnify and hold harmless Council, its officers, employees and agents from and against any direct, indirect or consequential losses (including, without limitation, loss of revenue, opportunity or profits or any other special or punitive losses), liability, damages, actions, proceedings, claims, demands, costs and expenses including (without limitation) solicitor and own client costs, incurred directly or indirectly in connection with or as a consequence of, any breach by the Property Owner or Authorised Person for any term of this agreement or the negligent or wrongful act or default of the Property Owner or Authorised Person or their  employees or   gents in performing any obligations under this agreement.  </a:t>
          </a:r>
        </a:p>
        <a:p>
          <a:endParaRPr lang="en-NZ" sz="1100"/>
        </a:p>
        <a:p>
          <a:endParaRPr lang="en-NZ" sz="1100"/>
        </a:p>
        <a:p>
          <a:r>
            <a:rPr lang="en-NZ" sz="1100"/>
            <a:t>Property Street Address:</a:t>
          </a:r>
        </a:p>
        <a:p>
          <a:endParaRPr lang="en-NZ" sz="1100"/>
        </a:p>
        <a:p>
          <a:endParaRPr lang="en-NZ" sz="1100"/>
        </a:p>
        <a:p>
          <a:endParaRPr lang="en-NZ" sz="1100"/>
        </a:p>
        <a:p>
          <a:r>
            <a:rPr lang="en-NZ" sz="1100"/>
            <a:t>Property Description:</a:t>
          </a:r>
        </a:p>
        <a:p>
          <a:endParaRPr lang="en-NZ" sz="1100"/>
        </a:p>
        <a:p>
          <a:endParaRPr lang="en-NZ" sz="1100"/>
        </a:p>
        <a:p>
          <a:endParaRPr lang="en-NZ" sz="1100"/>
        </a:p>
        <a:p>
          <a:r>
            <a:rPr lang="en-NZ" sz="1100"/>
            <a:t>Authorised by: </a:t>
          </a:r>
        </a:p>
        <a:p>
          <a:endParaRPr lang="en-NZ" sz="1100"/>
        </a:p>
        <a:p>
          <a:r>
            <a:rPr lang="en-NZ" sz="1100"/>
            <a:t>Name:</a:t>
          </a:r>
        </a:p>
        <a:p>
          <a:endParaRPr lang="en-NZ" sz="1100"/>
        </a:p>
        <a:p>
          <a:r>
            <a:rPr lang="en-NZ" sz="1100"/>
            <a:t>Title:</a:t>
          </a:r>
        </a:p>
        <a:p>
          <a:endParaRPr lang="en-NZ" sz="1100"/>
        </a:p>
        <a:p>
          <a:r>
            <a:rPr lang="en-NZ" sz="1100"/>
            <a:t>Phone/fax/mobile:</a:t>
          </a:r>
        </a:p>
        <a:p>
          <a:endParaRPr lang="en-NZ" sz="1100"/>
        </a:p>
        <a:p>
          <a:r>
            <a:rPr lang="en-NZ" sz="1100"/>
            <a:t>E-mail Address:</a:t>
          </a:r>
        </a:p>
        <a:p>
          <a:endParaRPr lang="en-NZ" sz="1100"/>
        </a:p>
        <a:p>
          <a:r>
            <a:rPr lang="en-NZ" sz="1100"/>
            <a:t>Signed as authorised signatory for the above property:</a:t>
          </a:r>
        </a:p>
        <a:p>
          <a:endParaRPr lang="en-NZ" sz="1100"/>
        </a:p>
        <a:p>
          <a:endParaRPr lang="en-NZ" sz="1100"/>
        </a:p>
        <a:p>
          <a:endParaRPr lang="en-NZ" sz="1100"/>
        </a:p>
        <a:p>
          <a:endParaRPr lang="en-NZ" sz="1100"/>
        </a:p>
        <a:p>
          <a:r>
            <a:rPr lang="en-NZ" sz="1100"/>
            <a:t>Date:</a:t>
          </a:r>
        </a:p>
        <a:p>
          <a:endParaRPr lang="en-NZ" sz="1100"/>
        </a:p>
        <a:p>
          <a:r>
            <a:rPr lang="en-NZ" sz="1100"/>
            <a:t> </a:t>
          </a:r>
        </a:p>
        <a:p>
          <a:r>
            <a:rPr lang="en-NZ" sz="1100"/>
            <a:t>* Note: This waiver will override any previous waiver(s) agreed (including any legacy council), for access and provision of Council Solid Waste collection services to the above private property(s).  It is agreed that a review of the waiver agreement can be made at any time by either party.  Council will not accept any liability for any services provided by non-approved Solid Waste contractors.</a:t>
          </a:r>
        </a:p>
        <a:p>
          <a:endParaRPr lang="en-NZ" sz="1100"/>
        </a:p>
      </xdr:txBody>
    </xdr:sp>
    <xdr:clientData/>
  </xdr:twoCellAnchor>
  <xdr:twoCellAnchor editAs="oneCell">
    <xdr:from>
      <xdr:col>1</xdr:col>
      <xdr:colOff>10064750</xdr:colOff>
      <xdr:row>4</xdr:row>
      <xdr:rowOff>0</xdr:rowOff>
    </xdr:from>
    <xdr:to>
      <xdr:col>1</xdr:col>
      <xdr:colOff>11354555</xdr:colOff>
      <xdr:row>6</xdr:row>
      <xdr:rowOff>85612</xdr:rowOff>
    </xdr:to>
    <xdr:pic>
      <xdr:nvPicPr>
        <xdr:cNvPr id="5" name="Picture 4">
          <a:extLst>
            <a:ext uri="{FF2B5EF4-FFF2-40B4-BE49-F238E27FC236}">
              <a16:creationId xmlns:a16="http://schemas.microsoft.com/office/drawing/2014/main" id="{00000000-0008-0000-06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747375" y="1031875"/>
          <a:ext cx="1289805" cy="466612"/>
        </a:xfrm>
        <a:prstGeom prst="rect">
          <a:avLst/>
        </a:prstGeom>
        <a:ln>
          <a:noFill/>
        </a:ln>
        <a:effectLst>
          <a:outerShdw blurRad="292100" dist="139700" dir="2700000" algn="tl" rotWithShape="0">
            <a:srgbClr val="333333">
              <a:alpha val="65000"/>
            </a:srgbClr>
          </a:outerShdw>
        </a:effec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2</xdr:col>
      <xdr:colOff>448467</xdr:colOff>
      <xdr:row>5</xdr:row>
      <xdr:rowOff>31749</xdr:rowOff>
    </xdr:from>
    <xdr:to>
      <xdr:col>6</xdr:col>
      <xdr:colOff>152622</xdr:colOff>
      <xdr:row>12</xdr:row>
      <xdr:rowOff>64123</xdr:rowOff>
    </xdr:to>
    <xdr:pic>
      <xdr:nvPicPr>
        <xdr:cNvPr id="4" name="Picture 3">
          <a:extLst>
            <a:ext uri="{FF2B5EF4-FFF2-40B4-BE49-F238E27FC236}">
              <a16:creationId xmlns:a16="http://schemas.microsoft.com/office/drawing/2014/main" id="{00000000-0008-0000-0700-000004000000}"/>
            </a:ext>
          </a:extLst>
        </xdr:cNvPr>
        <xdr:cNvPicPr>
          <a:picLocks noChangeAspect="1"/>
        </xdr:cNvPicPr>
      </xdr:nvPicPr>
      <xdr:blipFill>
        <a:blip xmlns:r="http://schemas.openxmlformats.org/officeDocument/2006/relationships" r:embed="rId1"/>
        <a:stretch>
          <a:fillRect/>
        </a:stretch>
      </xdr:blipFill>
      <xdr:spPr>
        <a:xfrm>
          <a:off x="702467" y="1396999"/>
          <a:ext cx="4561905" cy="1365874"/>
        </a:xfrm>
        <a:prstGeom prst="rect">
          <a:avLst/>
        </a:prstGeom>
        <a:ln>
          <a:solidFill>
            <a:schemeClr val="bg1">
              <a:lumMod val="95000"/>
            </a:schemeClr>
          </a:solidFill>
        </a:ln>
      </xdr:spPr>
    </xdr:pic>
    <xdr:clientData/>
  </xdr:twoCellAnchor>
  <xdr:twoCellAnchor>
    <xdr:from>
      <xdr:col>2</xdr:col>
      <xdr:colOff>151947</xdr:colOff>
      <xdr:row>30</xdr:row>
      <xdr:rowOff>106589</xdr:rowOff>
    </xdr:from>
    <xdr:to>
      <xdr:col>4</xdr:col>
      <xdr:colOff>1228272</xdr:colOff>
      <xdr:row>31</xdr:row>
      <xdr:rowOff>102053</xdr:rowOff>
    </xdr:to>
    <xdr:pic>
      <xdr:nvPicPr>
        <xdr:cNvPr id="6" name="Picture 108">
          <a:extLst>
            <a:ext uri="{FF2B5EF4-FFF2-40B4-BE49-F238E27FC236}">
              <a16:creationId xmlns:a16="http://schemas.microsoft.com/office/drawing/2014/main" id="{00000000-0008-0000-0700-000006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05947" y="6186714"/>
          <a:ext cx="4219575" cy="202746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117932</xdr:colOff>
      <xdr:row>30</xdr:row>
      <xdr:rowOff>88447</xdr:rowOff>
    </xdr:from>
    <xdr:to>
      <xdr:col>8</xdr:col>
      <xdr:colOff>837206</xdr:colOff>
      <xdr:row>31</xdr:row>
      <xdr:rowOff>39552</xdr:rowOff>
    </xdr:to>
    <xdr:pic>
      <xdr:nvPicPr>
        <xdr:cNvPr id="8" name="Picture 7">
          <a:extLst>
            <a:ext uri="{FF2B5EF4-FFF2-40B4-BE49-F238E27FC236}">
              <a16:creationId xmlns:a16="http://schemas.microsoft.com/office/drawing/2014/main" id="{00000000-0008-0000-0700-000008000000}"/>
            </a:ext>
          </a:extLst>
        </xdr:cNvPr>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229682" y="6168572"/>
          <a:ext cx="3878399" cy="1983105"/>
        </a:xfrm>
        <a:prstGeom prst="rect">
          <a:avLst/>
        </a:prstGeom>
        <a:noFill/>
        <a:ln>
          <a:noFill/>
        </a:ln>
      </xdr:spPr>
    </xdr:pic>
    <xdr:clientData/>
  </xdr:twoCellAnchor>
</xdr:wsDr>
</file>

<file path=xl/drawings/drawing9.xml><?xml version="1.0" encoding="utf-8"?>
<xdr:wsDr xmlns:xdr="http://schemas.openxmlformats.org/drawingml/2006/spreadsheetDrawing" xmlns:a="http://schemas.openxmlformats.org/drawingml/2006/main">
  <xdr:twoCellAnchor>
    <xdr:from>
      <xdr:col>3</xdr:col>
      <xdr:colOff>1279061</xdr:colOff>
      <xdr:row>63</xdr:row>
      <xdr:rowOff>163311</xdr:rowOff>
    </xdr:from>
    <xdr:to>
      <xdr:col>5</xdr:col>
      <xdr:colOff>911668</xdr:colOff>
      <xdr:row>66</xdr:row>
      <xdr:rowOff>140175</xdr:rowOff>
    </xdr:to>
    <xdr:sp macro="" textlink="">
      <xdr:nvSpPr>
        <xdr:cNvPr id="6" name="Round Diagonal Corner Rectangle 2">
          <a:extLst>
            <a:ext uri="{FF2B5EF4-FFF2-40B4-BE49-F238E27FC236}">
              <a16:creationId xmlns:a16="http://schemas.microsoft.com/office/drawing/2014/main" id="{00000000-0008-0000-0800-000006000000}"/>
            </a:ext>
          </a:extLst>
        </xdr:cNvPr>
        <xdr:cNvSpPr/>
      </xdr:nvSpPr>
      <xdr:spPr>
        <a:xfrm>
          <a:off x="4490347" y="12028740"/>
          <a:ext cx="3156857" cy="548364"/>
        </a:xfrm>
        <a:prstGeom prst="round2DiagRect">
          <a:avLst/>
        </a:prstGeom>
        <a:gradFill>
          <a:gsLst>
            <a:gs pos="0">
              <a:srgbClr val="E29E39"/>
            </a:gs>
            <a:gs pos="100000">
              <a:schemeClr val="bg1"/>
            </a:gs>
          </a:gsLst>
        </a:gradFill>
        <a:ln/>
        <a:effectLst>
          <a:outerShdw blurRad="50800" dist="38100" dir="2700000" algn="tl" rotWithShape="0">
            <a:prstClr val="black">
              <a:alpha val="40000"/>
            </a:prstClr>
          </a:outerShdw>
        </a:effectLst>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lang="en-NZ" sz="1200" b="1">
              <a:solidFill>
                <a:sysClr val="windowText" lastClr="000000"/>
              </a:solidFill>
            </a:rPr>
            <a:t>This</a:t>
          </a:r>
          <a:r>
            <a:rPr lang="en-NZ" sz="1200" b="1" baseline="0">
              <a:solidFill>
                <a:sysClr val="windowText" lastClr="000000"/>
              </a:solidFill>
            </a:rPr>
            <a:t> is the percentage of units that will place some items out for inorganic collections.</a:t>
          </a:r>
          <a:endParaRPr lang="en-NZ" sz="1200" b="1">
            <a:solidFill>
              <a:sysClr val="windowText" lastClr="000000"/>
            </a:solidFill>
          </a:endParaRPr>
        </a:p>
      </xdr:txBody>
    </xdr:sp>
    <xdr:clientData/>
  </xdr:twoCellAnchor>
  <xdr:twoCellAnchor>
    <xdr:from>
      <xdr:col>3</xdr:col>
      <xdr:colOff>1537599</xdr:colOff>
      <xdr:row>42</xdr:row>
      <xdr:rowOff>108856</xdr:rowOff>
    </xdr:from>
    <xdr:to>
      <xdr:col>5</xdr:col>
      <xdr:colOff>721178</xdr:colOff>
      <xdr:row>45</xdr:row>
      <xdr:rowOff>136071</xdr:rowOff>
    </xdr:to>
    <xdr:sp macro="" textlink="">
      <xdr:nvSpPr>
        <xdr:cNvPr id="3" name="Round Diagonal Corner Rectangle 2">
          <a:extLst>
            <a:ext uri="{FF2B5EF4-FFF2-40B4-BE49-F238E27FC236}">
              <a16:creationId xmlns:a16="http://schemas.microsoft.com/office/drawing/2014/main" id="{00000000-0008-0000-0800-000003000000}"/>
            </a:ext>
          </a:extLst>
        </xdr:cNvPr>
        <xdr:cNvSpPr/>
      </xdr:nvSpPr>
      <xdr:spPr>
        <a:xfrm>
          <a:off x="4737999" y="7671706"/>
          <a:ext cx="2707829" cy="741590"/>
        </a:xfrm>
        <a:prstGeom prst="round2DiagRect">
          <a:avLst/>
        </a:prstGeom>
        <a:gradFill>
          <a:gsLst>
            <a:gs pos="0">
              <a:srgbClr val="E29E39"/>
            </a:gs>
            <a:gs pos="100000">
              <a:schemeClr val="bg1"/>
            </a:gs>
          </a:gsLst>
        </a:gradFill>
        <a:ln/>
        <a:effectLst>
          <a:outerShdw blurRad="50800" dist="38100" dir="2700000" algn="tl" rotWithShape="0">
            <a:prstClr val="black">
              <a:alpha val="40000"/>
            </a:prstClr>
          </a:outerShdw>
        </a:effectLst>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lang="en-NZ" sz="1200" b="1">
              <a:solidFill>
                <a:sysClr val="windowText" lastClr="000000"/>
              </a:solidFill>
            </a:rPr>
            <a:t>Enter</a:t>
          </a:r>
          <a:r>
            <a:rPr lang="en-NZ" sz="1200" b="1" baseline="0">
              <a:solidFill>
                <a:sysClr val="windowText" lastClr="000000"/>
              </a:solidFill>
            </a:rPr>
            <a:t> </a:t>
          </a:r>
          <a:r>
            <a:rPr lang="en-NZ" sz="1200" b="1">
              <a:solidFill>
                <a:sysClr val="windowText" lastClr="000000"/>
              </a:solidFill>
            </a:rPr>
            <a:t>the processing capacity</a:t>
          </a:r>
          <a:br>
            <a:rPr lang="en-NZ" sz="1200" b="1">
              <a:solidFill>
                <a:sysClr val="windowText" lastClr="000000"/>
              </a:solidFill>
            </a:rPr>
          </a:br>
          <a:r>
            <a:rPr lang="en-NZ" sz="1200" b="1">
              <a:solidFill>
                <a:sysClr val="windowText" lastClr="000000"/>
              </a:solidFill>
            </a:rPr>
            <a:t>of your Compost or Worm</a:t>
          </a:r>
          <a:r>
            <a:rPr lang="en-NZ" sz="1200" b="1" baseline="0">
              <a:solidFill>
                <a:sysClr val="windowText" lastClr="000000"/>
              </a:solidFill>
            </a:rPr>
            <a:t> Farm here. </a:t>
          </a:r>
        </a:p>
        <a:p>
          <a:pPr algn="l"/>
          <a:r>
            <a:rPr lang="en-NZ" sz="1200" b="1" baseline="0">
              <a:solidFill>
                <a:sysClr val="windowText" lastClr="000000"/>
              </a:solidFill>
            </a:rPr>
            <a:t>Default value is 3.6 litres per day.</a:t>
          </a:r>
          <a:endParaRPr lang="en-NZ" sz="1200" b="1">
            <a:solidFill>
              <a:sysClr val="windowText" lastClr="000000"/>
            </a:solidFill>
          </a:endParaRPr>
        </a:p>
      </xdr:txBody>
    </xdr:sp>
    <xdr:clientData/>
  </xdr:twoCellAnchor>
  <xdr:twoCellAnchor>
    <xdr:from>
      <xdr:col>4</xdr:col>
      <xdr:colOff>535214</xdr:colOff>
      <xdr:row>41</xdr:row>
      <xdr:rowOff>176891</xdr:rowOff>
    </xdr:from>
    <xdr:to>
      <xdr:col>4</xdr:col>
      <xdr:colOff>830036</xdr:colOff>
      <xdr:row>43</xdr:row>
      <xdr:rowOff>40822</xdr:rowOff>
    </xdr:to>
    <xdr:sp macro="" textlink="">
      <xdr:nvSpPr>
        <xdr:cNvPr id="4" name="Down Arrow 3">
          <a:extLst>
            <a:ext uri="{FF2B5EF4-FFF2-40B4-BE49-F238E27FC236}">
              <a16:creationId xmlns:a16="http://schemas.microsoft.com/office/drawing/2014/main" id="{00000000-0008-0000-0800-000004000000}"/>
            </a:ext>
          </a:extLst>
        </xdr:cNvPr>
        <xdr:cNvSpPr/>
      </xdr:nvSpPr>
      <xdr:spPr>
        <a:xfrm flipV="1">
          <a:off x="5950857" y="7551962"/>
          <a:ext cx="294822" cy="244931"/>
        </a:xfrm>
        <a:prstGeom prst="downArrow">
          <a:avLst/>
        </a:prstGeom>
        <a:gradFill>
          <a:gsLst>
            <a:gs pos="0">
              <a:schemeClr val="bg1">
                <a:lumMod val="95000"/>
              </a:schemeClr>
            </a:gs>
            <a:gs pos="100000">
              <a:srgbClr val="E29E39"/>
            </a:gs>
          </a:gsLst>
        </a:gradFill>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algn="l"/>
          <a:endParaRPr lang="en-NZ" sz="1100"/>
        </a:p>
      </xdr:txBody>
    </xdr:sp>
    <xdr:clientData/>
  </xdr:twoCellAnchor>
  <xdr:twoCellAnchor>
    <xdr:from>
      <xdr:col>4</xdr:col>
      <xdr:colOff>530680</xdr:colOff>
      <xdr:row>61</xdr:row>
      <xdr:rowOff>176893</xdr:rowOff>
    </xdr:from>
    <xdr:to>
      <xdr:col>4</xdr:col>
      <xdr:colOff>748392</xdr:colOff>
      <xdr:row>64</xdr:row>
      <xdr:rowOff>13607</xdr:rowOff>
    </xdr:to>
    <xdr:sp macro="" textlink="">
      <xdr:nvSpPr>
        <xdr:cNvPr id="5" name="Down Arrow 3">
          <a:extLst>
            <a:ext uri="{FF2B5EF4-FFF2-40B4-BE49-F238E27FC236}">
              <a16:creationId xmlns:a16="http://schemas.microsoft.com/office/drawing/2014/main" id="{00000000-0008-0000-0800-000005000000}"/>
            </a:ext>
          </a:extLst>
        </xdr:cNvPr>
        <xdr:cNvSpPr/>
      </xdr:nvSpPr>
      <xdr:spPr>
        <a:xfrm rot="10800000" flipH="1">
          <a:off x="5946323" y="11661322"/>
          <a:ext cx="217712" cy="408214"/>
        </a:xfrm>
        <a:prstGeom prst="downArrow">
          <a:avLst/>
        </a:prstGeom>
        <a:gradFill>
          <a:gsLst>
            <a:gs pos="0">
              <a:schemeClr val="bg1">
                <a:lumMod val="95000"/>
              </a:schemeClr>
            </a:gs>
            <a:gs pos="100000">
              <a:srgbClr val="E29E39"/>
            </a:gs>
          </a:gsLst>
        </a:gradFill>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algn="l"/>
          <a:endParaRPr lang="en-NZ"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User\AppData\Local\Microsoft\Windows\Temporary%20Internet%20Files\Content.Outlook\5ZQKNRJ3\DRAFT%20MUDs%20Storage%20Calculation%20Checksheet%2006%20October%202014%20V4R0%20-%2014%20Upper%20Queen%20St.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 val="Summary"/>
      <sheetName val="Service"/>
      <sheetName val="Residential"/>
      <sheetName val="Assumptions Used"/>
    </sheetNames>
    <sheetDataSet>
      <sheetData sheetId="0"/>
      <sheetData sheetId="1"/>
      <sheetData sheetId="2"/>
      <sheetData sheetId="3" refreshError="1"/>
      <sheetData sheetId="4" refreshError="1"/>
      <sheetData sheetId="5" refreshError="1"/>
      <sheetData sheetId="6" refreshError="1"/>
    </sheetDataSet>
  </externalBook>
</externalLink>
</file>

<file path=xl/persons/person.xml><?xml version="1.0" encoding="utf-8"?>
<personList xmlns="http://schemas.microsoft.com/office/spreadsheetml/2018/threadedcomments" xmlns:x="http://schemas.openxmlformats.org/spreadsheetml/2006/main">
  <person displayName="Mark Roberts" id="{439CF6E2-5DE1-4B9E-827C-EEE0454856C6}" userId="S::RobertM3@aklc.govt.nz::56a9da12-2ce6-4227-9f01-72d991669cf4"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E12" dT="2019-12-03T01:41:49.47" personId="{439CF6E2-5DE1-4B9E-827C-EEE0454856C6}" id="{E04F991C-2E00-487F-9046-A7DD4FDB735A}" done="1">
    <text>This setting effects the volume calculations where glass crates are used.</text>
  </threadedComment>
  <threadedComment ref="G14" dT="2019-12-03T01:35:49.61" personId="{439CF6E2-5DE1-4B9E-827C-EEE0454856C6}" id="{F7B79FD8-C3BC-4CD0-B12C-BC9275A69631}" done="1">
    <text>This drop down allows for street collections to appear as a default option in the About the Development sheet.</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9.xml"/><Relationship Id="rId1" Type="http://schemas.openxmlformats.org/officeDocument/2006/relationships/printerSettings" Target="../printerSettings/printerSettings8.bin"/><Relationship Id="rId5" Type="http://schemas.microsoft.com/office/2017/10/relationships/threadedComment" Target="../threadedComments/threadedComment1.xml"/><Relationship Id="rId4"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C00000"/>
    <pageSetUpPr autoPageBreaks="0"/>
  </sheetPr>
  <dimension ref="A1:X106"/>
  <sheetViews>
    <sheetView showGridLines="0" showRowColHeaders="0" tabSelected="1" zoomScale="70" zoomScaleNormal="70" workbookViewId="0">
      <selection activeCell="M26" sqref="M26"/>
    </sheetView>
  </sheetViews>
  <sheetFormatPr defaultColWidth="9" defaultRowHeight="11.25" x14ac:dyDescent="0.2"/>
  <cols>
    <col min="1" max="1" width="3" style="92" customWidth="1"/>
    <col min="2" max="2" width="1.625" style="92" customWidth="1"/>
    <col min="3" max="4" width="20.625" style="92" customWidth="1"/>
    <col min="5" max="5" width="20.75" style="92" customWidth="1"/>
    <col min="6" max="6" width="1.625" style="92" customWidth="1"/>
    <col min="7" max="7" width="20.75" style="92" customWidth="1"/>
    <col min="8" max="8" width="7.75" style="92" customWidth="1"/>
    <col min="9" max="9" width="3.75" style="92" customWidth="1"/>
    <col min="10" max="10" width="20.625" style="92" customWidth="1"/>
    <col min="11" max="11" width="11.625" style="92" customWidth="1"/>
    <col min="12" max="12" width="20.875" style="92" customWidth="1"/>
    <col min="13" max="13" width="1.75" style="92" customWidth="1"/>
    <col min="14" max="14" width="20.875" style="92" customWidth="1"/>
    <col min="15" max="16" width="1.625" style="92" customWidth="1"/>
    <col min="17" max="18" width="20.625" style="92" customWidth="1"/>
    <col min="19" max="19" width="20.75" style="92" customWidth="1"/>
    <col min="20" max="20" width="1.625" style="92" customWidth="1"/>
    <col min="21" max="21" width="20.875" style="92" customWidth="1"/>
    <col min="22" max="24" width="57.375" style="92" customWidth="1"/>
    <col min="25" max="16384" width="9" style="92"/>
  </cols>
  <sheetData>
    <row r="1" spans="1:24" ht="15" x14ac:dyDescent="0.25">
      <c r="A1" s="91"/>
      <c r="B1" s="91"/>
      <c r="C1" s="91"/>
      <c r="D1" s="91"/>
      <c r="E1" s="91"/>
      <c r="F1" s="91"/>
      <c r="G1" s="91"/>
      <c r="H1" s="91"/>
      <c r="I1" s="91"/>
      <c r="J1" s="91"/>
      <c r="K1" s="91"/>
      <c r="L1" s="91"/>
      <c r="M1" s="91"/>
      <c r="N1" s="91"/>
      <c r="O1" s="91"/>
      <c r="P1" s="91"/>
      <c r="Q1" s="91"/>
      <c r="R1" s="91"/>
      <c r="S1" s="91"/>
      <c r="T1" s="91"/>
      <c r="U1" s="91"/>
      <c r="V1" s="91"/>
      <c r="W1" s="91"/>
      <c r="X1" s="91"/>
    </row>
    <row r="2" spans="1:24" ht="36" x14ac:dyDescent="0.55000000000000004">
      <c r="A2" s="91"/>
      <c r="B2" s="91"/>
      <c r="C2" s="93" t="s">
        <v>166</v>
      </c>
      <c r="D2" s="94"/>
      <c r="E2" s="91"/>
      <c r="F2" s="91"/>
      <c r="G2" s="91"/>
      <c r="H2" s="91"/>
      <c r="I2" s="91"/>
      <c r="J2" s="91"/>
      <c r="K2" s="91"/>
      <c r="L2" s="91"/>
      <c r="M2" s="91"/>
      <c r="N2" s="91"/>
      <c r="O2" s="91"/>
      <c r="P2" s="91"/>
      <c r="Q2" s="91"/>
      <c r="R2" s="91"/>
      <c r="S2" s="91"/>
      <c r="T2" s="91"/>
      <c r="U2" s="91"/>
      <c r="V2" s="91"/>
      <c r="W2" s="91"/>
      <c r="X2" s="91"/>
    </row>
    <row r="3" spans="1:24" ht="15" x14ac:dyDescent="0.25">
      <c r="A3" s="91"/>
      <c r="B3" s="91"/>
      <c r="C3" s="91"/>
      <c r="D3" s="91"/>
      <c r="E3" s="91"/>
      <c r="F3" s="91"/>
      <c r="G3" s="91"/>
      <c r="H3" s="91"/>
      <c r="I3" s="91"/>
      <c r="J3" s="91"/>
      <c r="K3" s="91"/>
      <c r="L3" s="91"/>
      <c r="M3" s="91"/>
      <c r="N3" s="91"/>
      <c r="O3" s="91"/>
      <c r="P3" s="91"/>
      <c r="Q3" s="91"/>
      <c r="R3" s="91"/>
      <c r="S3" s="91"/>
      <c r="T3" s="91"/>
      <c r="U3" s="91"/>
      <c r="V3" s="91"/>
      <c r="W3" s="91"/>
      <c r="X3" s="91"/>
    </row>
    <row r="4" spans="1:24" ht="26.25" x14ac:dyDescent="0.4">
      <c r="A4" s="91"/>
      <c r="B4" s="95"/>
      <c r="C4" s="96" t="s">
        <v>135</v>
      </c>
      <c r="D4" s="95"/>
      <c r="E4" s="95"/>
      <c r="F4" s="95"/>
      <c r="G4" s="95"/>
      <c r="H4" s="95"/>
      <c r="I4" s="95"/>
      <c r="J4" s="95"/>
      <c r="K4" s="95"/>
      <c r="L4" s="95"/>
      <c r="M4" s="95"/>
      <c r="N4" s="95"/>
      <c r="O4" s="95"/>
      <c r="P4" s="95"/>
      <c r="Q4" s="95"/>
      <c r="R4" s="95"/>
      <c r="S4" s="95"/>
      <c r="T4" s="95"/>
      <c r="U4" s="91"/>
      <c r="V4" s="91"/>
      <c r="W4" s="91"/>
      <c r="X4" s="91"/>
    </row>
    <row r="5" spans="1:24" ht="15" x14ac:dyDescent="0.25">
      <c r="A5" s="91"/>
      <c r="B5" s="97"/>
      <c r="C5" s="97" t="s">
        <v>78</v>
      </c>
      <c r="D5" s="97"/>
      <c r="E5" s="97"/>
      <c r="F5" s="97"/>
      <c r="G5" s="97"/>
      <c r="H5" s="97"/>
      <c r="I5" s="97"/>
      <c r="J5" s="97"/>
      <c r="K5" s="97"/>
      <c r="L5" s="97"/>
      <c r="M5" s="97"/>
      <c r="N5" s="97"/>
      <c r="O5" s="97"/>
      <c r="P5" s="97"/>
      <c r="Q5" s="97"/>
      <c r="R5" s="97"/>
      <c r="S5" s="97"/>
      <c r="T5" s="95"/>
      <c r="U5" s="91"/>
      <c r="V5" s="91"/>
      <c r="W5" s="91"/>
      <c r="X5" s="91"/>
    </row>
    <row r="6" spans="1:24" ht="15" x14ac:dyDescent="0.25">
      <c r="A6" s="91"/>
      <c r="B6" s="97"/>
      <c r="C6" s="97" t="s">
        <v>82</v>
      </c>
      <c r="D6" s="97"/>
      <c r="E6" s="97"/>
      <c r="F6" s="97"/>
      <c r="G6" s="97"/>
      <c r="H6" s="97"/>
      <c r="I6" s="97"/>
      <c r="J6" s="97"/>
      <c r="K6" s="97"/>
      <c r="L6" s="97"/>
      <c r="M6" s="97"/>
      <c r="N6" s="97"/>
      <c r="O6" s="97"/>
      <c r="P6" s="97"/>
      <c r="Q6" s="97"/>
      <c r="R6" s="97"/>
      <c r="S6" s="97"/>
      <c r="T6" s="95"/>
      <c r="U6" s="91"/>
      <c r="V6" s="91"/>
      <c r="W6" s="91"/>
      <c r="X6" s="91"/>
    </row>
    <row r="7" spans="1:24" ht="15" customHeight="1" x14ac:dyDescent="0.25">
      <c r="A7" s="91"/>
      <c r="B7" s="97"/>
      <c r="C7" s="97" t="s">
        <v>247</v>
      </c>
      <c r="D7" s="97"/>
      <c r="E7" s="97"/>
      <c r="F7" s="97"/>
      <c r="G7" s="97"/>
      <c r="H7" s="97"/>
      <c r="I7" s="97"/>
      <c r="J7" s="97"/>
      <c r="K7" s="97"/>
      <c r="L7" s="97"/>
      <c r="M7" s="97"/>
      <c r="N7" s="97"/>
      <c r="O7" s="97"/>
      <c r="P7" s="97"/>
      <c r="Q7" s="97"/>
      <c r="R7" s="97"/>
      <c r="S7" s="97"/>
      <c r="T7" s="95"/>
      <c r="U7" s="91"/>
      <c r="V7" s="91"/>
      <c r="W7" s="91"/>
      <c r="X7" s="91"/>
    </row>
    <row r="8" spans="1:24" ht="15" customHeight="1" x14ac:dyDescent="0.25">
      <c r="A8" s="91"/>
      <c r="B8" s="97"/>
      <c r="C8" s="97" t="s">
        <v>133</v>
      </c>
      <c r="D8" s="97"/>
      <c r="E8" s="97"/>
      <c r="F8" s="97"/>
      <c r="G8" s="97"/>
      <c r="H8" s="97"/>
      <c r="I8" s="97"/>
      <c r="J8" s="97"/>
      <c r="K8" s="97"/>
      <c r="L8" s="97"/>
      <c r="M8" s="97"/>
      <c r="N8" s="97"/>
      <c r="O8" s="97"/>
      <c r="P8" s="97"/>
      <c r="Q8" s="97"/>
      <c r="R8" s="97"/>
      <c r="S8" s="97"/>
      <c r="T8" s="95"/>
      <c r="U8" s="91"/>
      <c r="V8" s="91"/>
      <c r="W8" s="91"/>
      <c r="X8" s="91"/>
    </row>
    <row r="9" spans="1:24" ht="15" customHeight="1" x14ac:dyDescent="0.25">
      <c r="A9" s="91"/>
      <c r="B9" s="97"/>
      <c r="C9" s="97" t="s">
        <v>167</v>
      </c>
      <c r="D9" s="97"/>
      <c r="E9" s="97"/>
      <c r="F9" s="97"/>
      <c r="G9" s="97"/>
      <c r="H9" s="97"/>
      <c r="I9" s="97"/>
      <c r="J9" s="97"/>
      <c r="K9" s="97"/>
      <c r="L9" s="97"/>
      <c r="M9" s="97"/>
      <c r="N9" s="97"/>
      <c r="O9" s="97"/>
      <c r="P9" s="97"/>
      <c r="Q9" s="97"/>
      <c r="R9" s="97"/>
      <c r="S9" s="97"/>
      <c r="T9" s="95"/>
      <c r="U9" s="91"/>
      <c r="V9" s="91"/>
      <c r="W9" s="91"/>
      <c r="X9" s="91"/>
    </row>
    <row r="10" spans="1:24" ht="15" customHeight="1" x14ac:dyDescent="0.25">
      <c r="A10" s="91"/>
      <c r="B10" s="95"/>
      <c r="C10" s="95"/>
      <c r="D10" s="95"/>
      <c r="E10" s="95"/>
      <c r="F10" s="95"/>
      <c r="G10" s="95"/>
      <c r="H10" s="95"/>
      <c r="I10" s="95"/>
      <c r="J10" s="95"/>
      <c r="K10" s="95"/>
      <c r="L10" s="95"/>
      <c r="M10" s="95"/>
      <c r="N10" s="95"/>
      <c r="O10" s="95"/>
      <c r="P10" s="95"/>
      <c r="Q10" s="95"/>
      <c r="R10" s="95"/>
      <c r="S10" s="95"/>
      <c r="T10" s="95"/>
      <c r="U10" s="91"/>
      <c r="V10" s="91"/>
      <c r="W10" s="91"/>
      <c r="X10" s="91"/>
    </row>
    <row r="11" spans="1:24" s="99" customFormat="1" ht="26.25" x14ac:dyDescent="0.4">
      <c r="A11" s="98"/>
      <c r="B11" s="95"/>
      <c r="C11" s="96" t="s">
        <v>79</v>
      </c>
      <c r="D11" s="95"/>
      <c r="E11" s="95"/>
      <c r="F11" s="95"/>
      <c r="G11" s="95"/>
      <c r="H11" s="95"/>
      <c r="I11" s="95"/>
      <c r="J11" s="95"/>
      <c r="K11" s="95"/>
      <c r="L11" s="95"/>
      <c r="M11" s="95"/>
      <c r="N11" s="95"/>
      <c r="O11" s="95"/>
      <c r="P11" s="95"/>
      <c r="Q11" s="95"/>
      <c r="R11" s="95"/>
      <c r="S11" s="95"/>
      <c r="T11" s="95"/>
      <c r="U11" s="91"/>
      <c r="V11" s="98"/>
      <c r="W11" s="98"/>
      <c r="X11" s="98"/>
    </row>
    <row r="12" spans="1:24" ht="15" customHeight="1" x14ac:dyDescent="0.25">
      <c r="A12" s="91"/>
      <c r="B12" s="97"/>
      <c r="C12" s="97" t="s">
        <v>83</v>
      </c>
      <c r="D12" s="97"/>
      <c r="E12" s="97"/>
      <c r="F12" s="97"/>
      <c r="G12" s="97"/>
      <c r="H12" s="97"/>
      <c r="I12" s="97"/>
      <c r="J12" s="97"/>
      <c r="K12" s="97"/>
      <c r="L12" s="97"/>
      <c r="M12" s="97"/>
      <c r="N12" s="97"/>
      <c r="O12" s="97"/>
      <c r="P12" s="97"/>
      <c r="Q12" s="97"/>
      <c r="R12" s="97"/>
      <c r="S12" s="97"/>
      <c r="T12" s="95"/>
      <c r="U12" s="91"/>
      <c r="V12" s="91"/>
      <c r="W12" s="91"/>
      <c r="X12" s="91"/>
    </row>
    <row r="13" spans="1:24" ht="15" customHeight="1" x14ac:dyDescent="0.25">
      <c r="A13" s="91"/>
      <c r="B13" s="97"/>
      <c r="C13" s="97" t="s">
        <v>187</v>
      </c>
      <c r="D13" s="97"/>
      <c r="E13" s="97"/>
      <c r="F13" s="97"/>
      <c r="G13" s="97"/>
      <c r="H13" s="97"/>
      <c r="I13" s="97"/>
      <c r="J13" s="97"/>
      <c r="K13" s="97"/>
      <c r="L13" s="97"/>
      <c r="M13" s="97"/>
      <c r="N13" s="97"/>
      <c r="O13" s="97"/>
      <c r="P13" s="97"/>
      <c r="Q13" s="97"/>
      <c r="R13" s="97"/>
      <c r="S13" s="97"/>
      <c r="T13" s="95"/>
      <c r="U13" s="91"/>
      <c r="V13" s="91"/>
      <c r="W13" s="91"/>
      <c r="X13" s="91"/>
    </row>
    <row r="14" spans="1:24" ht="15" customHeight="1" x14ac:dyDescent="0.25">
      <c r="A14" s="91"/>
      <c r="B14" s="97"/>
      <c r="C14" s="97" t="s">
        <v>80</v>
      </c>
      <c r="D14" s="97"/>
      <c r="E14" s="97"/>
      <c r="F14" s="97"/>
      <c r="G14" s="97"/>
      <c r="H14" s="97"/>
      <c r="I14" s="97"/>
      <c r="J14" s="97"/>
      <c r="K14" s="97"/>
      <c r="L14" s="97"/>
      <c r="M14" s="97"/>
      <c r="N14" s="97"/>
      <c r="O14" s="97"/>
      <c r="P14" s="97"/>
      <c r="Q14" s="97"/>
      <c r="R14" s="97"/>
      <c r="S14" s="97"/>
      <c r="T14" s="95"/>
      <c r="U14" s="91"/>
      <c r="V14" s="91"/>
      <c r="W14" s="91"/>
      <c r="X14" s="91"/>
    </row>
    <row r="15" spans="1:24" ht="15" customHeight="1" x14ac:dyDescent="0.25">
      <c r="A15" s="91"/>
      <c r="B15" s="97"/>
      <c r="C15" s="97" t="s">
        <v>81</v>
      </c>
      <c r="D15" s="97"/>
      <c r="E15" s="97"/>
      <c r="F15" s="97"/>
      <c r="G15" s="97"/>
      <c r="H15" s="97"/>
      <c r="I15" s="97"/>
      <c r="J15" s="97"/>
      <c r="K15" s="97"/>
      <c r="L15" s="97"/>
      <c r="M15" s="97"/>
      <c r="N15" s="97"/>
      <c r="O15" s="97"/>
      <c r="P15" s="97"/>
      <c r="Q15" s="97"/>
      <c r="R15" s="97"/>
      <c r="S15" s="97"/>
      <c r="T15" s="95"/>
      <c r="U15" s="91"/>
      <c r="V15" s="91"/>
      <c r="W15" s="91"/>
      <c r="X15" s="91"/>
    </row>
    <row r="16" spans="1:24" ht="15" customHeight="1" x14ac:dyDescent="0.25">
      <c r="A16" s="91"/>
      <c r="B16" s="97"/>
      <c r="C16" s="97" t="s">
        <v>188</v>
      </c>
      <c r="D16" s="97"/>
      <c r="E16" s="97"/>
      <c r="F16" s="97"/>
      <c r="G16" s="97"/>
      <c r="H16" s="97"/>
      <c r="I16" s="97"/>
      <c r="J16" s="97"/>
      <c r="K16" s="97"/>
      <c r="L16" s="97"/>
      <c r="M16" s="97"/>
      <c r="N16" s="97"/>
      <c r="O16" s="97"/>
      <c r="P16" s="97"/>
      <c r="Q16" s="97"/>
      <c r="R16" s="97"/>
      <c r="S16" s="97"/>
      <c r="T16" s="95"/>
      <c r="U16" s="91"/>
      <c r="V16" s="91"/>
      <c r="W16" s="91"/>
      <c r="X16" s="91"/>
    </row>
    <row r="17" spans="1:24" ht="15" customHeight="1" x14ac:dyDescent="0.25">
      <c r="A17" s="91"/>
      <c r="B17" s="97"/>
      <c r="C17" s="100" t="s">
        <v>179</v>
      </c>
      <c r="D17" s="97"/>
      <c r="E17" s="97"/>
      <c r="F17" s="97"/>
      <c r="G17" s="97"/>
      <c r="H17" s="97"/>
      <c r="I17" s="97"/>
      <c r="J17" s="97"/>
      <c r="K17" s="97"/>
      <c r="L17" s="97"/>
      <c r="M17" s="97"/>
      <c r="N17" s="97"/>
      <c r="O17" s="97"/>
      <c r="P17" s="97"/>
      <c r="Q17" s="97"/>
      <c r="R17" s="97"/>
      <c r="S17" s="97"/>
      <c r="T17" s="95"/>
      <c r="U17" s="91"/>
      <c r="V17" s="91"/>
      <c r="W17" s="91"/>
      <c r="X17" s="91"/>
    </row>
    <row r="18" spans="1:24" ht="15" customHeight="1" x14ac:dyDescent="0.25">
      <c r="A18" s="91"/>
      <c r="B18" s="97"/>
      <c r="C18" s="100" t="s">
        <v>182</v>
      </c>
      <c r="D18" s="97"/>
      <c r="E18" s="97"/>
      <c r="F18" s="97"/>
      <c r="G18" s="97"/>
      <c r="H18" s="97"/>
      <c r="I18" s="97"/>
      <c r="J18" s="97"/>
      <c r="K18" s="97"/>
      <c r="L18" s="97"/>
      <c r="M18" s="97"/>
      <c r="N18" s="97"/>
      <c r="O18" s="97"/>
      <c r="P18" s="97"/>
      <c r="Q18" s="97"/>
      <c r="R18" s="97"/>
      <c r="S18" s="97"/>
      <c r="T18" s="95"/>
      <c r="U18" s="91"/>
      <c r="V18" s="91"/>
      <c r="W18" s="91"/>
      <c r="X18" s="91"/>
    </row>
    <row r="19" spans="1:24" ht="15" customHeight="1" x14ac:dyDescent="0.25">
      <c r="A19" s="91"/>
      <c r="B19" s="97"/>
      <c r="C19" s="100"/>
      <c r="D19" s="97"/>
      <c r="E19" s="97"/>
      <c r="F19" s="97"/>
      <c r="G19" s="97"/>
      <c r="H19" s="97"/>
      <c r="I19" s="97"/>
      <c r="J19" s="97"/>
      <c r="K19" s="97"/>
      <c r="L19" s="97"/>
      <c r="M19" s="97"/>
      <c r="N19" s="97"/>
      <c r="O19" s="97"/>
      <c r="P19" s="97"/>
      <c r="Q19" s="97"/>
      <c r="R19" s="97"/>
      <c r="S19" s="97"/>
      <c r="T19" s="95"/>
      <c r="U19" s="91"/>
      <c r="V19" s="91"/>
      <c r="W19" s="91"/>
      <c r="X19" s="91"/>
    </row>
    <row r="20" spans="1:24" ht="15" customHeight="1" x14ac:dyDescent="0.25">
      <c r="A20" s="91"/>
      <c r="B20" s="97"/>
      <c r="C20" s="101" t="s">
        <v>248</v>
      </c>
      <c r="D20" s="102"/>
      <c r="E20" s="102"/>
      <c r="F20" s="102"/>
      <c r="G20" s="102"/>
      <c r="H20" s="102"/>
      <c r="I20" s="102"/>
      <c r="J20" s="102"/>
      <c r="K20" s="102"/>
      <c r="L20" s="97"/>
      <c r="M20" s="97"/>
      <c r="N20" s="97"/>
      <c r="O20" s="97"/>
      <c r="P20" s="97"/>
      <c r="Q20" s="97"/>
      <c r="R20" s="97"/>
      <c r="S20" s="97"/>
      <c r="T20" s="95"/>
      <c r="U20" s="91"/>
      <c r="V20" s="91"/>
      <c r="W20" s="91"/>
      <c r="X20" s="91"/>
    </row>
    <row r="21" spans="1:24" ht="15" customHeight="1" x14ac:dyDescent="0.25">
      <c r="A21" s="91"/>
      <c r="B21" s="97"/>
      <c r="C21" s="100"/>
      <c r="D21" s="97"/>
      <c r="E21" s="97"/>
      <c r="F21" s="97"/>
      <c r="G21" s="97"/>
      <c r="H21" s="97"/>
      <c r="I21" s="97"/>
      <c r="J21" s="97"/>
      <c r="K21" s="97"/>
      <c r="L21" s="97"/>
      <c r="M21" s="97"/>
      <c r="N21" s="97"/>
      <c r="O21" s="97"/>
      <c r="P21" s="97"/>
      <c r="Q21" s="97"/>
      <c r="R21" s="97"/>
      <c r="S21" s="97"/>
      <c r="T21" s="95"/>
      <c r="U21" s="91"/>
      <c r="V21" s="91"/>
      <c r="W21" s="91"/>
      <c r="X21" s="91"/>
    </row>
    <row r="22" spans="1:24" ht="15" customHeight="1" x14ac:dyDescent="0.25">
      <c r="A22" s="91"/>
      <c r="B22" s="97"/>
      <c r="C22" s="305" t="s">
        <v>139</v>
      </c>
      <c r="D22" s="306"/>
      <c r="E22" s="306"/>
      <c r="F22" s="306"/>
      <c r="G22" s="306"/>
      <c r="H22" s="97"/>
      <c r="I22" s="97"/>
      <c r="J22" s="102" t="s">
        <v>180</v>
      </c>
      <c r="K22" s="102"/>
      <c r="L22" s="102"/>
      <c r="M22" s="102"/>
      <c r="N22" s="102"/>
      <c r="O22" s="102"/>
      <c r="P22" s="102"/>
      <c r="Q22" s="102"/>
      <c r="R22" s="102"/>
      <c r="S22" s="97"/>
      <c r="T22" s="95"/>
      <c r="U22" s="91"/>
      <c r="V22" s="91"/>
      <c r="W22" s="91"/>
      <c r="X22" s="91"/>
    </row>
    <row r="23" spans="1:24" ht="15" customHeight="1" x14ac:dyDescent="0.25">
      <c r="A23" s="91"/>
      <c r="B23" s="95"/>
      <c r="C23" s="95"/>
      <c r="D23" s="95"/>
      <c r="E23" s="95"/>
      <c r="F23" s="95"/>
      <c r="G23" s="95"/>
      <c r="H23" s="95"/>
      <c r="I23" s="95"/>
      <c r="J23" s="95"/>
      <c r="K23" s="95"/>
      <c r="L23" s="95"/>
      <c r="M23" s="95"/>
      <c r="N23" s="95"/>
      <c r="O23" s="95"/>
      <c r="P23" s="95"/>
      <c r="Q23" s="95"/>
      <c r="R23" s="95"/>
      <c r="S23" s="95"/>
      <c r="T23" s="95"/>
      <c r="U23" s="91"/>
      <c r="V23" s="91"/>
      <c r="W23" s="91"/>
      <c r="X23" s="91"/>
    </row>
    <row r="24" spans="1:24" ht="27" customHeight="1" x14ac:dyDescent="0.4">
      <c r="A24" s="91"/>
      <c r="B24" s="95"/>
      <c r="C24" s="96" t="s">
        <v>169</v>
      </c>
      <c r="D24" s="95"/>
      <c r="E24" s="95"/>
      <c r="F24" s="95"/>
      <c r="G24" s="95"/>
      <c r="H24" s="95"/>
      <c r="I24" s="95"/>
      <c r="J24" s="96" t="s">
        <v>136</v>
      </c>
      <c r="K24" s="95"/>
      <c r="L24" s="95"/>
      <c r="M24" s="95"/>
      <c r="N24" s="95"/>
      <c r="O24" s="95"/>
      <c r="P24" s="95"/>
      <c r="Q24" s="95"/>
      <c r="R24" s="95"/>
      <c r="S24" s="95"/>
      <c r="T24" s="95"/>
      <c r="U24" s="91"/>
      <c r="V24" s="91"/>
      <c r="W24" s="91"/>
      <c r="X24" s="91"/>
    </row>
    <row r="25" spans="1:24" ht="15" customHeight="1" x14ac:dyDescent="0.25">
      <c r="A25" s="91"/>
      <c r="B25" s="95"/>
      <c r="C25" s="95" t="s">
        <v>174</v>
      </c>
      <c r="D25" s="103"/>
      <c r="E25" s="103"/>
      <c r="F25" s="95"/>
      <c r="G25" s="95"/>
      <c r="H25" s="95"/>
      <c r="I25" s="95"/>
      <c r="J25" s="95" t="s">
        <v>137</v>
      </c>
      <c r="K25" s="103" t="s">
        <v>11</v>
      </c>
      <c r="L25" s="103" t="s">
        <v>267</v>
      </c>
      <c r="M25" s="95"/>
      <c r="N25" s="95"/>
      <c r="O25" s="95"/>
      <c r="P25" s="95"/>
      <c r="Q25" s="95"/>
      <c r="R25" s="95"/>
      <c r="S25" s="95"/>
      <c r="T25" s="95"/>
      <c r="U25" s="91"/>
      <c r="V25" s="91"/>
      <c r="W25" s="91"/>
      <c r="X25" s="91"/>
    </row>
    <row r="26" spans="1:24" ht="15" customHeight="1" x14ac:dyDescent="0.25">
      <c r="A26" s="91"/>
      <c r="B26" s="95"/>
      <c r="C26" s="95" t="s">
        <v>190</v>
      </c>
      <c r="D26" s="104"/>
      <c r="E26" s="104"/>
      <c r="F26" s="95"/>
      <c r="G26" s="95"/>
      <c r="H26" s="95"/>
      <c r="I26" s="95"/>
      <c r="J26" s="95" t="s">
        <v>138</v>
      </c>
      <c r="K26" s="104" t="s">
        <v>11</v>
      </c>
      <c r="L26" s="104" t="s">
        <v>268</v>
      </c>
      <c r="M26" s="95"/>
      <c r="N26" s="95"/>
      <c r="O26" s="95"/>
      <c r="P26" s="95"/>
      <c r="Q26" s="95"/>
      <c r="R26" s="95"/>
      <c r="S26" s="95"/>
      <c r="T26" s="95"/>
      <c r="U26" s="91"/>
      <c r="V26" s="91"/>
      <c r="W26" s="91"/>
      <c r="X26" s="91"/>
    </row>
    <row r="27" spans="1:24" ht="15" customHeight="1" x14ac:dyDescent="0.25">
      <c r="A27" s="91"/>
      <c r="B27" s="95"/>
      <c r="C27" s="95" t="s">
        <v>189</v>
      </c>
      <c r="D27" s="104"/>
      <c r="E27" s="95"/>
      <c r="F27" s="95"/>
      <c r="G27" s="95"/>
      <c r="H27" s="95"/>
      <c r="I27" s="95"/>
      <c r="J27" s="95" t="s">
        <v>163</v>
      </c>
      <c r="K27" s="104"/>
      <c r="L27" s="95" t="s">
        <v>264</v>
      </c>
      <c r="M27" s="95"/>
      <c r="N27" s="95"/>
      <c r="O27" s="95"/>
      <c r="P27" s="95"/>
      <c r="Q27" s="95"/>
      <c r="R27" s="95"/>
      <c r="S27" s="95"/>
      <c r="T27" s="95"/>
      <c r="U27" s="91"/>
      <c r="V27" s="91"/>
      <c r="W27" s="91"/>
      <c r="X27" s="91"/>
    </row>
    <row r="28" spans="1:24" ht="15" customHeight="1" x14ac:dyDescent="0.25">
      <c r="A28" s="91"/>
      <c r="B28" s="95"/>
      <c r="C28" s="95"/>
      <c r="D28" s="104"/>
      <c r="E28" s="95"/>
      <c r="F28" s="95"/>
      <c r="G28" s="95"/>
      <c r="H28" s="95"/>
      <c r="I28" s="95"/>
      <c r="J28" s="95"/>
      <c r="K28" s="95"/>
      <c r="L28" s="95" t="s">
        <v>263</v>
      </c>
      <c r="M28" s="95"/>
      <c r="N28" s="95"/>
      <c r="O28" s="95"/>
      <c r="P28" s="95"/>
      <c r="Q28" s="95"/>
      <c r="R28" s="95"/>
      <c r="S28" s="95"/>
      <c r="T28" s="95"/>
      <c r="U28" s="91"/>
      <c r="V28" s="91"/>
      <c r="W28" s="91"/>
      <c r="X28" s="91"/>
    </row>
    <row r="29" spans="1:24" ht="15" customHeight="1" x14ac:dyDescent="0.25">
      <c r="A29" s="91"/>
      <c r="B29" s="95"/>
      <c r="C29" s="95"/>
      <c r="D29" s="104"/>
      <c r="E29" s="95"/>
      <c r="F29" s="95"/>
      <c r="G29" s="95"/>
      <c r="H29" s="95"/>
      <c r="I29" s="95"/>
      <c r="J29" s="95"/>
      <c r="K29" s="95"/>
      <c r="L29" s="95" t="s">
        <v>266</v>
      </c>
      <c r="M29" s="95"/>
      <c r="N29" s="95"/>
      <c r="O29" s="95"/>
      <c r="P29" s="95"/>
      <c r="Q29" s="95"/>
      <c r="R29" s="95"/>
      <c r="S29" s="95"/>
      <c r="T29" s="95"/>
      <c r="U29" s="91"/>
      <c r="V29" s="91"/>
      <c r="W29" s="91"/>
      <c r="X29" s="91"/>
    </row>
    <row r="30" spans="1:24" ht="15" customHeight="1" x14ac:dyDescent="0.25">
      <c r="A30" s="91"/>
      <c r="B30" s="95"/>
      <c r="C30" s="95"/>
      <c r="D30" s="104"/>
      <c r="E30" s="95"/>
      <c r="F30" s="95"/>
      <c r="G30" s="95"/>
      <c r="H30" s="95"/>
      <c r="I30" s="95"/>
      <c r="J30" s="95"/>
      <c r="K30" s="95"/>
      <c r="L30" s="95"/>
      <c r="M30" s="95"/>
      <c r="N30" s="95"/>
      <c r="O30" s="95"/>
      <c r="P30" s="95"/>
      <c r="Q30" s="95"/>
      <c r="R30" s="95"/>
      <c r="S30" s="95"/>
      <c r="T30" s="95"/>
      <c r="U30" s="91"/>
      <c r="V30" s="91"/>
      <c r="W30" s="91"/>
      <c r="X30" s="91"/>
    </row>
    <row r="31" spans="1:24" ht="7.5" customHeight="1" x14ac:dyDescent="0.4">
      <c r="A31" s="91"/>
      <c r="B31" s="105"/>
      <c r="C31" s="106"/>
      <c r="D31" s="107"/>
      <c r="E31" s="108"/>
      <c r="F31" s="106"/>
      <c r="G31" s="106"/>
      <c r="H31" s="106"/>
      <c r="I31" s="106"/>
      <c r="J31" s="106"/>
      <c r="K31" s="108"/>
      <c r="L31" s="106"/>
      <c r="M31" s="106"/>
      <c r="N31" s="106"/>
      <c r="O31" s="109"/>
      <c r="P31" s="109"/>
      <c r="Q31" s="110"/>
      <c r="R31" s="109"/>
      <c r="S31" s="111"/>
      <c r="T31" s="91"/>
      <c r="U31" s="91"/>
      <c r="V31" s="91"/>
      <c r="W31" s="91"/>
      <c r="X31" s="91"/>
    </row>
    <row r="32" spans="1:24" ht="28.5" customHeight="1" x14ac:dyDescent="0.4">
      <c r="A32" s="91"/>
      <c r="B32" s="112"/>
      <c r="C32" s="96" t="s">
        <v>140</v>
      </c>
      <c r="D32" s="113"/>
      <c r="E32" s="113"/>
      <c r="F32" s="114"/>
      <c r="G32" s="113"/>
      <c r="H32" s="95"/>
      <c r="I32" s="95"/>
      <c r="J32" s="95"/>
      <c r="K32" s="115"/>
      <c r="L32" s="115"/>
      <c r="M32" s="113"/>
      <c r="N32" s="95"/>
      <c r="O32" s="91"/>
      <c r="P32" s="91"/>
      <c r="Q32" s="115"/>
      <c r="R32" s="91"/>
      <c r="S32" s="116"/>
      <c r="T32" s="91"/>
      <c r="U32" s="91"/>
      <c r="V32" s="91"/>
      <c r="W32" s="91"/>
      <c r="X32" s="91"/>
    </row>
    <row r="33" spans="1:24" ht="15" customHeight="1" x14ac:dyDescent="0.4">
      <c r="A33" s="91"/>
      <c r="B33" s="112"/>
      <c r="C33" s="117" t="s">
        <v>168</v>
      </c>
      <c r="D33" s="118"/>
      <c r="E33" s="118"/>
      <c r="F33" s="117"/>
      <c r="G33" s="118"/>
      <c r="H33" s="117"/>
      <c r="I33" s="117"/>
      <c r="J33" s="117"/>
      <c r="K33" s="118"/>
      <c r="L33" s="117"/>
      <c r="M33" s="119"/>
      <c r="N33" s="95"/>
      <c r="O33" s="91"/>
      <c r="P33" s="91"/>
      <c r="Q33" s="115"/>
      <c r="R33" s="91"/>
      <c r="S33" s="116"/>
      <c r="T33" s="91"/>
      <c r="U33" s="91"/>
      <c r="V33" s="91"/>
      <c r="W33" s="91"/>
      <c r="X33" s="91"/>
    </row>
    <row r="34" spans="1:24" ht="15" x14ac:dyDescent="0.25">
      <c r="A34" s="91"/>
      <c r="B34" s="112"/>
      <c r="C34" s="117" t="s">
        <v>141</v>
      </c>
      <c r="D34" s="117"/>
      <c r="E34" s="117" t="s">
        <v>165</v>
      </c>
      <c r="F34" s="117"/>
      <c r="G34" s="117"/>
      <c r="H34" s="117"/>
      <c r="I34" s="98"/>
      <c r="J34" s="117"/>
      <c r="K34" s="117"/>
      <c r="L34" s="117"/>
      <c r="M34" s="95"/>
      <c r="N34" s="95"/>
      <c r="O34" s="91"/>
      <c r="P34" s="91"/>
      <c r="Q34" s="114"/>
      <c r="R34" s="91"/>
      <c r="S34" s="116"/>
      <c r="T34" s="91"/>
      <c r="U34" s="91"/>
      <c r="V34" s="91"/>
      <c r="W34" s="91"/>
      <c r="X34" s="91"/>
    </row>
    <row r="35" spans="1:24" ht="15" x14ac:dyDescent="0.25">
      <c r="A35" s="91"/>
      <c r="B35" s="112"/>
      <c r="C35" s="117" t="s">
        <v>142</v>
      </c>
      <c r="D35" s="117"/>
      <c r="E35" s="117" t="s">
        <v>170</v>
      </c>
      <c r="F35" s="117"/>
      <c r="G35" s="117"/>
      <c r="H35" s="117"/>
      <c r="I35" s="98"/>
      <c r="J35" s="117"/>
      <c r="K35" s="117"/>
      <c r="L35" s="117"/>
      <c r="M35" s="95"/>
      <c r="N35" s="95"/>
      <c r="O35" s="91"/>
      <c r="P35" s="91"/>
      <c r="Q35" s="114"/>
      <c r="R35" s="91"/>
      <c r="S35" s="116"/>
      <c r="T35" s="91"/>
      <c r="U35" s="91"/>
      <c r="V35" s="91"/>
      <c r="W35" s="91"/>
      <c r="X35" s="91"/>
    </row>
    <row r="36" spans="1:24" ht="15" x14ac:dyDescent="0.25">
      <c r="A36" s="91"/>
      <c r="B36" s="120"/>
      <c r="C36" s="117" t="s">
        <v>143</v>
      </c>
      <c r="D36" s="98"/>
      <c r="E36" s="117" t="s">
        <v>171</v>
      </c>
      <c r="F36" s="98"/>
      <c r="G36" s="98"/>
      <c r="H36" s="98"/>
      <c r="I36" s="98"/>
      <c r="J36" s="98"/>
      <c r="K36" s="98"/>
      <c r="L36" s="98"/>
      <c r="M36" s="91"/>
      <c r="N36" s="91"/>
      <c r="O36" s="91"/>
      <c r="P36" s="91"/>
      <c r="Q36" s="91"/>
      <c r="R36" s="91"/>
      <c r="S36" s="116"/>
      <c r="T36" s="91"/>
      <c r="U36" s="91"/>
      <c r="V36" s="91"/>
      <c r="W36" s="91"/>
      <c r="X36" s="91"/>
    </row>
    <row r="37" spans="1:24" ht="15" x14ac:dyDescent="0.25">
      <c r="A37" s="91"/>
      <c r="B37" s="120"/>
      <c r="C37" s="117"/>
      <c r="D37" s="98"/>
      <c r="E37" s="121" t="s">
        <v>164</v>
      </c>
      <c r="F37" s="98"/>
      <c r="G37" s="98"/>
      <c r="H37" s="98"/>
      <c r="I37" s="98"/>
      <c r="J37" s="117"/>
      <c r="K37" s="98"/>
      <c r="L37" s="122"/>
      <c r="M37" s="91"/>
      <c r="N37" s="91"/>
      <c r="O37" s="91"/>
      <c r="P37" s="91"/>
      <c r="Q37" s="95"/>
      <c r="R37" s="91"/>
      <c r="S37" s="123"/>
      <c r="T37" s="124"/>
      <c r="U37" s="91"/>
      <c r="V37" s="91"/>
      <c r="W37" s="91"/>
      <c r="X37" s="91"/>
    </row>
    <row r="38" spans="1:24" ht="12" customHeight="1" x14ac:dyDescent="0.45">
      <c r="A38" s="91"/>
      <c r="B38" s="120"/>
      <c r="C38" s="117" t="s">
        <v>144</v>
      </c>
      <c r="D38" s="117"/>
      <c r="E38" s="117" t="s">
        <v>172</v>
      </c>
      <c r="F38" s="117"/>
      <c r="G38" s="117"/>
      <c r="H38" s="117"/>
      <c r="I38" s="117"/>
      <c r="J38" s="117"/>
      <c r="K38" s="117"/>
      <c r="L38" s="117"/>
      <c r="M38" s="91"/>
      <c r="N38" s="91"/>
      <c r="O38" s="91"/>
      <c r="P38" s="91"/>
      <c r="Q38" s="115"/>
      <c r="R38" s="91"/>
      <c r="S38" s="125"/>
      <c r="T38" s="126"/>
      <c r="U38" s="91"/>
      <c r="V38" s="91"/>
      <c r="W38" s="91"/>
      <c r="X38" s="91"/>
    </row>
    <row r="39" spans="1:24" ht="15" x14ac:dyDescent="0.25">
      <c r="A39" s="91"/>
      <c r="B39" s="120"/>
      <c r="C39" s="117" t="s">
        <v>145</v>
      </c>
      <c r="D39" s="98"/>
      <c r="E39" s="117" t="s">
        <v>173</v>
      </c>
      <c r="F39" s="98"/>
      <c r="G39" s="117"/>
      <c r="H39" s="98"/>
      <c r="I39" s="98"/>
      <c r="J39" s="98"/>
      <c r="K39" s="98"/>
      <c r="L39" s="98"/>
      <c r="M39" s="91"/>
      <c r="N39" s="91"/>
      <c r="O39" s="91"/>
      <c r="P39" s="91"/>
      <c r="Q39" s="91"/>
      <c r="R39" s="91"/>
      <c r="S39" s="116"/>
      <c r="T39" s="91"/>
      <c r="U39" s="91"/>
      <c r="V39" s="91"/>
      <c r="W39" s="91"/>
      <c r="X39" s="91"/>
    </row>
    <row r="40" spans="1:24" ht="12.75" customHeight="1" x14ac:dyDescent="0.25">
      <c r="A40" s="91"/>
      <c r="B40" s="120"/>
      <c r="C40" s="98"/>
      <c r="D40" s="98"/>
      <c r="E40" s="117" t="s">
        <v>146</v>
      </c>
      <c r="F40" s="98"/>
      <c r="G40" s="117"/>
      <c r="H40" s="98"/>
      <c r="I40" s="98"/>
      <c r="J40" s="98"/>
      <c r="K40" s="98"/>
      <c r="L40" s="98"/>
      <c r="M40" s="91"/>
      <c r="N40" s="91"/>
      <c r="O40" s="91"/>
      <c r="P40" s="91"/>
      <c r="Q40" s="91"/>
      <c r="R40" s="91"/>
      <c r="S40" s="116"/>
      <c r="T40" s="91"/>
      <c r="U40" s="91"/>
      <c r="V40" s="91"/>
      <c r="W40" s="91"/>
      <c r="X40" s="91"/>
    </row>
    <row r="41" spans="1:24" ht="14.25" customHeight="1" x14ac:dyDescent="0.4">
      <c r="A41" s="91"/>
      <c r="B41" s="120"/>
      <c r="C41" s="127"/>
      <c r="D41" s="98"/>
      <c r="E41" s="117" t="s">
        <v>147</v>
      </c>
      <c r="F41" s="98"/>
      <c r="G41" s="98"/>
      <c r="H41" s="98"/>
      <c r="I41" s="127"/>
      <c r="J41" s="127"/>
      <c r="K41" s="98"/>
      <c r="L41" s="98"/>
      <c r="M41" s="91"/>
      <c r="N41" s="91"/>
      <c r="O41" s="91"/>
      <c r="P41" s="115"/>
      <c r="Q41" s="115"/>
      <c r="R41" s="115"/>
      <c r="S41" s="116"/>
      <c r="T41" s="91"/>
      <c r="U41" s="91"/>
      <c r="V41" s="91"/>
      <c r="W41" s="91"/>
      <c r="X41" s="91"/>
    </row>
    <row r="42" spans="1:24" ht="15" x14ac:dyDescent="0.25">
      <c r="A42" s="91"/>
      <c r="B42" s="112"/>
      <c r="C42" s="128"/>
      <c r="D42" s="129"/>
      <c r="E42" s="121" t="s">
        <v>148</v>
      </c>
      <c r="F42" s="117"/>
      <c r="G42" s="118"/>
      <c r="H42" s="98"/>
      <c r="I42" s="117"/>
      <c r="J42" s="130"/>
      <c r="K42" s="129"/>
      <c r="L42" s="131"/>
      <c r="M42" s="119"/>
      <c r="N42" s="132"/>
      <c r="O42" s="91"/>
      <c r="P42" s="95"/>
      <c r="Q42" s="133"/>
      <c r="R42" s="133"/>
      <c r="S42" s="134"/>
      <c r="T42" s="113"/>
      <c r="U42" s="113"/>
      <c r="V42" s="91"/>
      <c r="W42" s="91"/>
      <c r="X42" s="91"/>
    </row>
    <row r="43" spans="1:24" ht="15" x14ac:dyDescent="0.25">
      <c r="A43" s="91"/>
      <c r="B43" s="112"/>
      <c r="C43" s="121"/>
      <c r="D43" s="121"/>
      <c r="E43" s="121" t="s">
        <v>149</v>
      </c>
      <c r="F43" s="117"/>
      <c r="G43" s="135"/>
      <c r="H43" s="98"/>
      <c r="I43" s="117"/>
      <c r="J43" s="130"/>
      <c r="K43" s="129"/>
      <c r="L43" s="136"/>
      <c r="M43" s="119"/>
      <c r="N43" s="132"/>
      <c r="O43" s="91"/>
      <c r="P43" s="95"/>
      <c r="Q43" s="133"/>
      <c r="R43" s="133"/>
      <c r="S43" s="137"/>
      <c r="T43" s="138"/>
      <c r="U43" s="138"/>
      <c r="V43" s="91"/>
      <c r="W43" s="91"/>
      <c r="X43" s="91"/>
    </row>
    <row r="44" spans="1:24" ht="15" x14ac:dyDescent="0.25">
      <c r="A44" s="91"/>
      <c r="B44" s="112"/>
      <c r="C44" s="121"/>
      <c r="D44" s="121"/>
      <c r="E44" s="121" t="s">
        <v>150</v>
      </c>
      <c r="F44" s="117"/>
      <c r="G44" s="135"/>
      <c r="H44" s="98"/>
      <c r="I44" s="117"/>
      <c r="J44" s="130"/>
      <c r="K44" s="129"/>
      <c r="L44" s="139"/>
      <c r="M44" s="119"/>
      <c r="N44" s="140"/>
      <c r="O44" s="91"/>
      <c r="P44" s="95"/>
      <c r="Q44" s="133"/>
      <c r="R44" s="133"/>
      <c r="S44" s="141"/>
      <c r="T44" s="119"/>
      <c r="U44" s="119"/>
      <c r="V44" s="91"/>
      <c r="W44" s="91"/>
      <c r="X44" s="91"/>
    </row>
    <row r="45" spans="1:24" ht="15" x14ac:dyDescent="0.25">
      <c r="A45" s="91"/>
      <c r="B45" s="142"/>
      <c r="C45" s="121" t="s">
        <v>151</v>
      </c>
      <c r="D45" s="121"/>
      <c r="E45" s="121" t="s">
        <v>152</v>
      </c>
      <c r="F45" s="121"/>
      <c r="G45" s="135"/>
      <c r="H45" s="98"/>
      <c r="I45" s="117"/>
      <c r="J45" s="143"/>
      <c r="K45" s="121"/>
      <c r="L45" s="144"/>
      <c r="M45" s="119"/>
      <c r="N45" s="145"/>
      <c r="O45" s="91"/>
      <c r="P45" s="95"/>
      <c r="Q45" s="103"/>
      <c r="R45" s="103"/>
      <c r="S45" s="141"/>
      <c r="T45" s="119"/>
      <c r="U45" s="145"/>
      <c r="V45" s="91"/>
      <c r="W45" s="91"/>
      <c r="X45" s="91"/>
    </row>
    <row r="46" spans="1:24" ht="15" x14ac:dyDescent="0.25">
      <c r="A46" s="91"/>
      <c r="B46" s="112"/>
      <c r="C46" s="128"/>
      <c r="D46" s="128"/>
      <c r="E46" s="121" t="s">
        <v>153</v>
      </c>
      <c r="F46" s="117"/>
      <c r="G46" s="128"/>
      <c r="H46" s="98"/>
      <c r="I46" s="117"/>
      <c r="J46" s="143"/>
      <c r="K46" s="121"/>
      <c r="L46" s="144"/>
      <c r="M46" s="119"/>
      <c r="N46" s="140"/>
      <c r="O46" s="91"/>
      <c r="P46" s="95"/>
      <c r="Q46" s="103"/>
      <c r="R46" s="103"/>
      <c r="S46" s="141"/>
      <c r="T46" s="119"/>
      <c r="U46" s="140"/>
      <c r="V46" s="91"/>
      <c r="W46" s="91"/>
      <c r="X46" s="91"/>
    </row>
    <row r="47" spans="1:24" ht="12.75" customHeight="1" x14ac:dyDescent="0.25">
      <c r="A47" s="91"/>
      <c r="B47" s="120"/>
      <c r="C47" s="121" t="s">
        <v>154</v>
      </c>
      <c r="D47" s="98"/>
      <c r="E47" s="121" t="s">
        <v>155</v>
      </c>
      <c r="F47" s="98"/>
      <c r="G47" s="98"/>
      <c r="H47" s="98"/>
      <c r="I47" s="98"/>
      <c r="J47" s="98"/>
      <c r="K47" s="98"/>
      <c r="L47" s="98"/>
      <c r="M47" s="91"/>
      <c r="N47" s="91"/>
      <c r="O47" s="91"/>
      <c r="P47" s="91"/>
      <c r="Q47" s="91"/>
      <c r="R47" s="91"/>
      <c r="S47" s="116"/>
      <c r="T47" s="91"/>
      <c r="U47" s="91"/>
      <c r="V47" s="91"/>
      <c r="W47" s="91"/>
      <c r="X47" s="91"/>
    </row>
    <row r="48" spans="1:24" ht="14.25" customHeight="1" x14ac:dyDescent="0.25">
      <c r="A48" s="91"/>
      <c r="B48" s="120"/>
      <c r="C48" s="121" t="s">
        <v>156</v>
      </c>
      <c r="D48" s="121"/>
      <c r="E48" s="121" t="s">
        <v>157</v>
      </c>
      <c r="F48" s="121"/>
      <c r="G48" s="121"/>
      <c r="H48" s="121"/>
      <c r="I48" s="121"/>
      <c r="J48" s="121"/>
      <c r="K48" s="121"/>
      <c r="L48" s="121"/>
      <c r="M48" s="103"/>
      <c r="N48" s="103"/>
      <c r="O48" s="103"/>
      <c r="P48" s="103"/>
      <c r="Q48" s="103"/>
      <c r="R48" s="103"/>
      <c r="S48" s="116"/>
      <c r="T48" s="91"/>
      <c r="U48" s="91"/>
      <c r="V48" s="91"/>
      <c r="W48" s="91"/>
      <c r="X48" s="91"/>
    </row>
    <row r="49" spans="1:24" ht="15" x14ac:dyDescent="0.25">
      <c r="A49" s="91"/>
      <c r="B49" s="112"/>
      <c r="C49" s="128"/>
      <c r="D49" s="129"/>
      <c r="E49" s="121" t="s">
        <v>158</v>
      </c>
      <c r="F49" s="117"/>
      <c r="G49" s="118"/>
      <c r="H49" s="98"/>
      <c r="I49" s="117"/>
      <c r="J49" s="130"/>
      <c r="K49" s="129"/>
      <c r="L49" s="131"/>
      <c r="M49" s="119"/>
      <c r="N49" s="132"/>
      <c r="O49" s="91"/>
      <c r="P49" s="95"/>
      <c r="Q49" s="133"/>
      <c r="R49" s="133"/>
      <c r="S49" s="134"/>
      <c r="T49" s="113"/>
      <c r="U49" s="113"/>
      <c r="V49" s="91"/>
      <c r="W49" s="91"/>
      <c r="X49" s="91"/>
    </row>
    <row r="50" spans="1:24" ht="15" x14ac:dyDescent="0.25">
      <c r="A50" s="91"/>
      <c r="B50" s="112"/>
      <c r="C50" s="121"/>
      <c r="D50" s="121"/>
      <c r="E50" s="121" t="s">
        <v>159</v>
      </c>
      <c r="F50" s="117"/>
      <c r="G50" s="135"/>
      <c r="H50" s="98"/>
      <c r="I50" s="117"/>
      <c r="J50" s="130"/>
      <c r="K50" s="129"/>
      <c r="L50" s="136"/>
      <c r="M50" s="119"/>
      <c r="N50" s="132"/>
      <c r="O50" s="91"/>
      <c r="P50" s="95"/>
      <c r="Q50" s="133"/>
      <c r="R50" s="133"/>
      <c r="S50" s="137"/>
      <c r="T50" s="138"/>
      <c r="U50" s="138"/>
      <c r="V50" s="91"/>
      <c r="W50" s="91"/>
      <c r="X50" s="91"/>
    </row>
    <row r="51" spans="1:24" ht="15" x14ac:dyDescent="0.25">
      <c r="A51" s="91"/>
      <c r="B51" s="112"/>
      <c r="C51" s="121" t="s">
        <v>160</v>
      </c>
      <c r="D51" s="121"/>
      <c r="E51" s="121" t="s">
        <v>161</v>
      </c>
      <c r="F51" s="117"/>
      <c r="G51" s="135"/>
      <c r="H51" s="98"/>
      <c r="I51" s="117"/>
      <c r="J51" s="130"/>
      <c r="K51" s="129"/>
      <c r="L51" s="139"/>
      <c r="M51" s="119"/>
      <c r="N51" s="140"/>
      <c r="O51" s="91"/>
      <c r="P51" s="95"/>
      <c r="Q51" s="133"/>
      <c r="R51" s="133"/>
      <c r="S51" s="141"/>
      <c r="T51" s="119"/>
      <c r="U51" s="119"/>
      <c r="V51" s="91"/>
      <c r="W51" s="91"/>
      <c r="X51" s="91"/>
    </row>
    <row r="52" spans="1:24" ht="15" x14ac:dyDescent="0.25">
      <c r="A52" s="91"/>
      <c r="B52" s="142"/>
      <c r="C52" s="103"/>
      <c r="D52" s="103"/>
      <c r="E52" s="103" t="s">
        <v>162</v>
      </c>
      <c r="F52" s="103"/>
      <c r="G52" s="145"/>
      <c r="H52" s="91"/>
      <c r="I52" s="95"/>
      <c r="J52" s="146"/>
      <c r="K52" s="103"/>
      <c r="L52" s="140"/>
      <c r="M52" s="119"/>
      <c r="N52" s="145"/>
      <c r="O52" s="91"/>
      <c r="P52" s="95"/>
      <c r="Q52" s="103"/>
      <c r="R52" s="103"/>
      <c r="S52" s="141"/>
      <c r="T52" s="119"/>
      <c r="U52" s="145"/>
      <c r="V52" s="91"/>
      <c r="W52" s="91"/>
      <c r="X52" s="91"/>
    </row>
    <row r="53" spans="1:24" ht="15" x14ac:dyDescent="0.25">
      <c r="A53" s="91"/>
      <c r="B53" s="147"/>
      <c r="C53" s="148"/>
      <c r="D53" s="148"/>
      <c r="E53" s="149"/>
      <c r="F53" s="150"/>
      <c r="G53" s="151"/>
      <c r="H53" s="152"/>
      <c r="I53" s="150"/>
      <c r="J53" s="153"/>
      <c r="K53" s="148"/>
      <c r="L53" s="154"/>
      <c r="M53" s="149"/>
      <c r="N53" s="154"/>
      <c r="O53" s="152"/>
      <c r="P53" s="150"/>
      <c r="Q53" s="148"/>
      <c r="R53" s="148"/>
      <c r="S53" s="155"/>
      <c r="T53" s="119"/>
      <c r="U53" s="140"/>
      <c r="V53" s="91"/>
      <c r="W53" s="91"/>
      <c r="X53" s="91"/>
    </row>
    <row r="54" spans="1:24" ht="15" x14ac:dyDescent="0.25">
      <c r="A54" s="91"/>
      <c r="B54" s="95"/>
      <c r="C54" s="103"/>
      <c r="D54" s="103"/>
      <c r="E54" s="119"/>
      <c r="F54" s="95"/>
      <c r="G54" s="145"/>
      <c r="H54" s="91"/>
      <c r="I54" s="95"/>
      <c r="J54" s="146"/>
      <c r="K54" s="103"/>
      <c r="L54" s="140"/>
      <c r="M54" s="119"/>
      <c r="N54" s="145"/>
      <c r="O54" s="91"/>
      <c r="P54" s="95"/>
      <c r="Q54" s="103"/>
      <c r="R54" s="103"/>
      <c r="S54" s="119"/>
      <c r="T54" s="119"/>
      <c r="U54" s="156"/>
      <c r="V54" s="91"/>
      <c r="W54" s="91"/>
      <c r="X54" s="91"/>
    </row>
    <row r="55" spans="1:24" ht="15" x14ac:dyDescent="0.25">
      <c r="A55" s="91"/>
      <c r="B55" s="95"/>
      <c r="C55" s="103"/>
      <c r="D55" s="103"/>
      <c r="E55" s="119"/>
      <c r="F55" s="95"/>
      <c r="G55" s="145"/>
      <c r="H55" s="91"/>
      <c r="I55" s="95"/>
      <c r="J55" s="146"/>
      <c r="K55" s="146"/>
      <c r="L55" s="140"/>
      <c r="M55" s="119"/>
      <c r="N55" s="140"/>
      <c r="O55" s="91"/>
      <c r="P55" s="95"/>
      <c r="Q55" s="103"/>
      <c r="R55" s="103"/>
      <c r="S55" s="119"/>
      <c r="T55" s="119"/>
      <c r="U55" s="140"/>
      <c r="V55" s="91"/>
      <c r="W55" s="91"/>
      <c r="X55" s="91"/>
    </row>
    <row r="56" spans="1:24" ht="26.25" x14ac:dyDescent="0.4">
      <c r="A56" s="91"/>
      <c r="B56" s="95"/>
      <c r="C56" s="96" t="s">
        <v>196</v>
      </c>
      <c r="D56" s="103"/>
      <c r="E56" s="119"/>
      <c r="F56" s="95"/>
      <c r="G56" s="145"/>
      <c r="H56" s="91"/>
      <c r="I56" s="95"/>
      <c r="J56" s="146"/>
      <c r="K56" s="146"/>
      <c r="L56" s="140"/>
      <c r="M56" s="119"/>
      <c r="N56" s="140"/>
      <c r="O56" s="91"/>
      <c r="P56" s="95"/>
      <c r="Q56" s="103"/>
      <c r="R56" s="103"/>
      <c r="S56" s="119"/>
      <c r="T56" s="119"/>
      <c r="U56" s="140"/>
      <c r="V56" s="91"/>
      <c r="W56" s="91"/>
      <c r="X56" s="91"/>
    </row>
    <row r="57" spans="1:24" ht="15" x14ac:dyDescent="0.25">
      <c r="A57" s="91"/>
      <c r="B57" s="95"/>
      <c r="C57" s="103" t="s">
        <v>197</v>
      </c>
      <c r="D57" s="103"/>
      <c r="E57" s="119"/>
      <c r="F57" s="95"/>
      <c r="G57" s="145"/>
      <c r="H57" s="91"/>
      <c r="I57" s="95"/>
      <c r="J57" s="146"/>
      <c r="K57" s="146"/>
      <c r="L57" s="140"/>
      <c r="M57" s="119"/>
      <c r="N57" s="140"/>
      <c r="O57" s="91"/>
      <c r="P57" s="95"/>
      <c r="Q57" s="103"/>
      <c r="R57" s="103"/>
      <c r="S57" s="119"/>
      <c r="T57" s="119"/>
      <c r="U57" s="140"/>
      <c r="V57" s="91"/>
      <c r="W57" s="91"/>
      <c r="X57" s="91"/>
    </row>
    <row r="58" spans="1:24" ht="15" x14ac:dyDescent="0.25">
      <c r="A58" s="91"/>
      <c r="B58" s="95"/>
      <c r="C58" s="103" t="s">
        <v>243</v>
      </c>
      <c r="D58" s="103"/>
      <c r="E58" s="119"/>
      <c r="F58" s="95"/>
      <c r="G58" s="145"/>
      <c r="H58" s="91"/>
      <c r="I58" s="95"/>
      <c r="J58" s="146"/>
      <c r="K58" s="146"/>
      <c r="L58" s="140"/>
      <c r="M58" s="119"/>
      <c r="N58" s="140"/>
      <c r="O58" s="91"/>
      <c r="P58" s="95"/>
      <c r="Q58" s="103"/>
      <c r="R58" s="103"/>
      <c r="S58" s="119"/>
      <c r="T58" s="119"/>
      <c r="U58" s="140"/>
      <c r="V58" s="91"/>
      <c r="W58" s="91"/>
      <c r="X58" s="91"/>
    </row>
    <row r="59" spans="1:24" ht="15" x14ac:dyDescent="0.25">
      <c r="A59" s="95"/>
      <c r="B59" s="95"/>
      <c r="C59" s="157" t="s">
        <v>265</v>
      </c>
      <c r="D59" s="103"/>
      <c r="E59" s="119"/>
      <c r="F59" s="95"/>
      <c r="G59" s="158"/>
      <c r="H59" s="91"/>
      <c r="I59" s="95"/>
      <c r="J59" s="146"/>
      <c r="K59" s="146"/>
      <c r="L59" s="140"/>
      <c r="M59" s="119"/>
      <c r="N59" s="140"/>
      <c r="O59" s="91"/>
      <c r="P59" s="95"/>
      <c r="Q59" s="103"/>
      <c r="R59" s="103"/>
      <c r="S59" s="119"/>
      <c r="T59" s="119"/>
      <c r="U59" s="140"/>
      <c r="V59" s="91"/>
      <c r="W59" s="91"/>
      <c r="X59" s="91"/>
    </row>
    <row r="60" spans="1:24" ht="15" x14ac:dyDescent="0.25">
      <c r="A60" s="95"/>
      <c r="B60" s="95"/>
      <c r="C60" s="103"/>
      <c r="D60" s="103"/>
      <c r="E60" s="119"/>
      <c r="F60" s="95"/>
      <c r="G60" s="158"/>
      <c r="H60" s="91"/>
      <c r="I60" s="95"/>
      <c r="J60" s="146"/>
      <c r="K60" s="146"/>
      <c r="L60" s="140"/>
      <c r="M60" s="119"/>
      <c r="N60" s="140"/>
      <c r="O60" s="91"/>
      <c r="P60" s="95"/>
      <c r="Q60" s="103"/>
      <c r="R60" s="103"/>
      <c r="S60" s="119"/>
      <c r="T60" s="119"/>
      <c r="U60" s="140"/>
      <c r="V60" s="91"/>
      <c r="W60" s="91"/>
      <c r="X60" s="91"/>
    </row>
    <row r="61" spans="1:24" ht="20.25" customHeight="1" x14ac:dyDescent="0.35">
      <c r="A61" s="95"/>
      <c r="B61" s="95"/>
      <c r="C61" s="159"/>
      <c r="D61" s="103"/>
      <c r="E61" s="160"/>
      <c r="F61" s="95"/>
      <c r="G61" s="161"/>
      <c r="H61" s="91"/>
      <c r="I61" s="95"/>
      <c r="J61" s="146"/>
      <c r="K61" s="146"/>
      <c r="L61" s="162"/>
      <c r="M61" s="119"/>
      <c r="N61" s="163"/>
      <c r="O61" s="91"/>
      <c r="P61" s="95"/>
      <c r="Q61" s="103"/>
      <c r="R61" s="164"/>
      <c r="S61" s="160"/>
      <c r="T61" s="160"/>
      <c r="U61" s="161"/>
      <c r="V61" s="91"/>
      <c r="W61" s="91"/>
      <c r="X61" s="91"/>
    </row>
    <row r="62" spans="1:24" ht="19.5" customHeight="1" x14ac:dyDescent="0.35">
      <c r="A62" s="95"/>
      <c r="B62" s="95"/>
      <c r="C62" s="159"/>
      <c r="D62" s="103"/>
      <c r="E62" s="164"/>
      <c r="F62" s="95"/>
      <c r="G62" s="160"/>
      <c r="H62" s="91"/>
      <c r="I62" s="95"/>
      <c r="J62" s="146"/>
      <c r="K62" s="146"/>
      <c r="L62" s="165"/>
      <c r="M62" s="119"/>
      <c r="N62" s="91"/>
      <c r="O62" s="91"/>
      <c r="P62" s="95"/>
      <c r="Q62" s="103"/>
      <c r="R62" s="164"/>
      <c r="S62" s="164"/>
      <c r="T62" s="164"/>
      <c r="U62" s="160"/>
      <c r="V62" s="91"/>
      <c r="W62" s="91"/>
      <c r="X62" s="91"/>
    </row>
    <row r="63" spans="1:24" ht="15" x14ac:dyDescent="0.25">
      <c r="A63" s="95"/>
      <c r="B63" s="95"/>
      <c r="C63" s="95"/>
      <c r="D63" s="95"/>
      <c r="E63" s="95"/>
      <c r="F63" s="95"/>
      <c r="G63" s="95"/>
      <c r="H63" s="91"/>
      <c r="I63" s="91"/>
      <c r="J63" s="91"/>
      <c r="K63" s="91"/>
      <c r="L63" s="91"/>
      <c r="M63" s="91"/>
      <c r="N63" s="91"/>
      <c r="O63" s="91"/>
      <c r="P63" s="91"/>
      <c r="Q63" s="91"/>
      <c r="R63" s="91"/>
      <c r="S63" s="91"/>
      <c r="T63" s="91"/>
      <c r="U63" s="91"/>
      <c r="V63" s="91"/>
      <c r="W63" s="91"/>
      <c r="X63" s="91"/>
    </row>
    <row r="64" spans="1:24" ht="15" x14ac:dyDescent="0.25">
      <c r="A64" s="95"/>
      <c r="B64" s="95"/>
      <c r="C64" s="95"/>
      <c r="D64" s="95"/>
      <c r="E64" s="95"/>
      <c r="F64" s="95"/>
      <c r="G64" s="124"/>
      <c r="H64" s="91"/>
      <c r="I64" s="91"/>
      <c r="J64" s="91"/>
      <c r="K64" s="91"/>
      <c r="L64" s="91"/>
      <c r="M64" s="91"/>
      <c r="N64" s="124"/>
      <c r="O64" s="91"/>
      <c r="P64" s="91"/>
      <c r="Q64" s="91"/>
      <c r="R64" s="91"/>
      <c r="S64" s="91"/>
      <c r="T64" s="91"/>
      <c r="U64" s="124"/>
      <c r="V64" s="91"/>
      <c r="W64" s="91"/>
      <c r="X64" s="91"/>
    </row>
    <row r="65" spans="1:24" ht="28.5" x14ac:dyDescent="0.45">
      <c r="A65" s="95"/>
      <c r="B65" s="95"/>
      <c r="C65" s="96"/>
      <c r="D65" s="95"/>
      <c r="E65" s="95"/>
      <c r="F65" s="95"/>
      <c r="G65" s="166"/>
      <c r="H65" s="91"/>
      <c r="I65" s="91"/>
      <c r="J65" s="115"/>
      <c r="K65" s="91"/>
      <c r="L65" s="91"/>
      <c r="M65" s="91"/>
      <c r="N65" s="166"/>
      <c r="O65" s="91"/>
      <c r="P65" s="91"/>
      <c r="Q65" s="115"/>
      <c r="R65" s="91"/>
      <c r="S65" s="91"/>
      <c r="T65" s="91"/>
      <c r="U65" s="166"/>
      <c r="V65" s="91"/>
      <c r="W65" s="91"/>
      <c r="X65" s="91"/>
    </row>
    <row r="66" spans="1:24" ht="15" x14ac:dyDescent="0.25">
      <c r="A66" s="95"/>
      <c r="B66" s="95"/>
      <c r="C66" s="95"/>
      <c r="D66" s="95"/>
      <c r="E66" s="95"/>
      <c r="F66" s="95"/>
      <c r="G66" s="95"/>
      <c r="H66" s="91"/>
      <c r="I66" s="91"/>
      <c r="J66" s="91"/>
      <c r="K66" s="91"/>
      <c r="L66" s="91"/>
      <c r="M66" s="91"/>
      <c r="N66" s="91"/>
      <c r="O66" s="91"/>
      <c r="P66" s="91"/>
      <c r="Q66" s="91"/>
      <c r="R66" s="91"/>
      <c r="S66" s="91"/>
      <c r="T66" s="91"/>
      <c r="U66" s="91"/>
      <c r="V66" s="91"/>
      <c r="W66" s="91"/>
      <c r="X66" s="91"/>
    </row>
    <row r="67" spans="1:24" ht="15" x14ac:dyDescent="0.25">
      <c r="A67" s="95"/>
      <c r="B67" s="95"/>
      <c r="C67" s="95"/>
      <c r="D67" s="95"/>
      <c r="E67" s="95"/>
      <c r="F67" s="95"/>
      <c r="G67" s="95"/>
      <c r="H67" s="91"/>
      <c r="I67" s="91"/>
      <c r="J67" s="91"/>
      <c r="K67" s="91"/>
      <c r="L67" s="91"/>
      <c r="M67" s="91"/>
      <c r="N67" s="91"/>
      <c r="O67" s="91"/>
      <c r="P67" s="91"/>
      <c r="Q67" s="91"/>
      <c r="R67" s="91"/>
      <c r="S67" s="91"/>
      <c r="T67" s="91"/>
      <c r="U67" s="91"/>
      <c r="V67" s="91"/>
      <c r="W67" s="91"/>
      <c r="X67" s="91"/>
    </row>
    <row r="68" spans="1:24" ht="26.25" x14ac:dyDescent="0.4">
      <c r="A68" s="95"/>
      <c r="B68" s="167"/>
      <c r="C68" s="167"/>
      <c r="D68" s="95"/>
      <c r="E68" s="95"/>
      <c r="F68" s="95"/>
      <c r="G68" s="95"/>
      <c r="H68" s="91"/>
      <c r="I68" s="115"/>
      <c r="J68" s="115"/>
      <c r="K68" s="91"/>
      <c r="L68" s="91"/>
      <c r="M68" s="91"/>
      <c r="N68" s="91"/>
      <c r="O68" s="91"/>
      <c r="P68" s="91"/>
      <c r="Q68" s="91"/>
      <c r="R68" s="91"/>
      <c r="S68" s="91"/>
      <c r="T68" s="91"/>
      <c r="U68" s="91"/>
      <c r="V68" s="91"/>
      <c r="W68" s="91"/>
      <c r="X68" s="91"/>
    </row>
    <row r="69" spans="1:24" ht="15" x14ac:dyDescent="0.25">
      <c r="A69" s="95"/>
      <c r="B69" s="95"/>
      <c r="C69" s="95"/>
      <c r="D69" s="95"/>
      <c r="E69" s="119"/>
      <c r="F69" s="95"/>
      <c r="G69" s="119"/>
      <c r="H69" s="91"/>
      <c r="I69" s="91"/>
      <c r="J69" s="91"/>
      <c r="K69" s="91"/>
      <c r="L69" s="91"/>
      <c r="M69" s="91"/>
      <c r="N69" s="91"/>
      <c r="O69" s="91"/>
      <c r="P69" s="91"/>
      <c r="Q69" s="91"/>
      <c r="R69" s="91"/>
      <c r="S69" s="91"/>
      <c r="T69" s="91"/>
      <c r="U69" s="91"/>
      <c r="V69" s="91"/>
      <c r="W69" s="91"/>
      <c r="X69" s="91"/>
    </row>
    <row r="70" spans="1:24" ht="15" x14ac:dyDescent="0.25">
      <c r="A70" s="95"/>
      <c r="B70" s="95"/>
      <c r="C70" s="95"/>
      <c r="D70" s="95"/>
      <c r="E70" s="158"/>
      <c r="F70" s="95"/>
      <c r="G70" s="168"/>
      <c r="H70" s="91"/>
      <c r="I70" s="91"/>
      <c r="J70" s="91"/>
      <c r="K70" s="91"/>
      <c r="L70" s="91"/>
      <c r="M70" s="91"/>
      <c r="N70" s="91"/>
      <c r="O70" s="91"/>
      <c r="P70" s="91"/>
      <c r="Q70" s="91"/>
      <c r="R70" s="91"/>
      <c r="S70" s="91"/>
      <c r="T70" s="91"/>
      <c r="U70" s="91"/>
      <c r="V70" s="91"/>
      <c r="W70" s="91"/>
      <c r="X70" s="91"/>
    </row>
    <row r="71" spans="1:24" ht="15" x14ac:dyDescent="0.25">
      <c r="A71" s="95"/>
      <c r="B71" s="95"/>
      <c r="C71" s="95"/>
      <c r="D71" s="95"/>
      <c r="E71" s="158"/>
      <c r="F71" s="95"/>
      <c r="G71" s="168"/>
      <c r="H71" s="91"/>
      <c r="I71" s="91"/>
      <c r="J71" s="91"/>
      <c r="K71" s="91"/>
      <c r="L71" s="91"/>
      <c r="M71" s="91"/>
      <c r="N71" s="91"/>
      <c r="O71" s="91"/>
      <c r="P71" s="91"/>
      <c r="Q71" s="91"/>
      <c r="R71" s="91"/>
      <c r="S71" s="91"/>
      <c r="T71" s="91"/>
      <c r="U71" s="91"/>
      <c r="V71" s="91"/>
      <c r="W71" s="91"/>
      <c r="X71" s="91"/>
    </row>
    <row r="72" spans="1:24" ht="15" x14ac:dyDescent="0.25">
      <c r="A72" s="95"/>
      <c r="B72" s="95"/>
      <c r="C72" s="95"/>
      <c r="D72" s="95"/>
      <c r="E72" s="158"/>
      <c r="F72" s="95"/>
      <c r="G72" s="168"/>
      <c r="H72" s="91"/>
      <c r="I72" s="91"/>
      <c r="J72" s="91"/>
      <c r="K72" s="91"/>
      <c r="L72" s="91"/>
      <c r="M72" s="91"/>
      <c r="N72" s="91"/>
      <c r="O72" s="91"/>
      <c r="P72" s="91"/>
      <c r="Q72" s="91"/>
      <c r="R72" s="91"/>
      <c r="S72" s="91"/>
      <c r="T72" s="91"/>
      <c r="U72" s="91"/>
      <c r="V72" s="91"/>
      <c r="W72" s="91"/>
      <c r="X72" s="91"/>
    </row>
    <row r="73" spans="1:24" ht="15" customHeight="1" x14ac:dyDescent="0.25">
      <c r="A73" s="95"/>
      <c r="B73" s="95"/>
      <c r="C73" s="95"/>
      <c r="D73" s="95"/>
      <c r="E73" s="158"/>
      <c r="F73" s="95"/>
      <c r="G73" s="168"/>
      <c r="H73" s="91"/>
      <c r="I73" s="91"/>
      <c r="J73" s="91"/>
      <c r="K73" s="91"/>
      <c r="L73" s="124"/>
      <c r="M73" s="91"/>
      <c r="N73" s="91"/>
      <c r="O73" s="91"/>
      <c r="P73" s="91"/>
      <c r="Q73" s="91"/>
      <c r="R73" s="91"/>
      <c r="S73" s="91"/>
      <c r="T73" s="91"/>
      <c r="U73" s="124"/>
      <c r="V73" s="91"/>
      <c r="W73" s="91"/>
      <c r="X73" s="91"/>
    </row>
    <row r="74" spans="1:24" ht="28.5" x14ac:dyDescent="0.45">
      <c r="A74" s="95"/>
      <c r="B74" s="95"/>
      <c r="C74" s="95"/>
      <c r="D74" s="95"/>
      <c r="E74" s="95"/>
      <c r="F74" s="95"/>
      <c r="G74" s="169"/>
      <c r="H74" s="91"/>
      <c r="I74" s="91"/>
      <c r="J74" s="115"/>
      <c r="K74" s="91"/>
      <c r="L74" s="126"/>
      <c r="M74" s="91"/>
      <c r="N74" s="91"/>
      <c r="O74" s="91"/>
      <c r="P74" s="91"/>
      <c r="Q74" s="115"/>
      <c r="R74" s="91"/>
      <c r="S74" s="91"/>
      <c r="T74" s="91"/>
      <c r="U74" s="166"/>
      <c r="V74" s="91"/>
      <c r="W74" s="91"/>
      <c r="X74" s="91"/>
    </row>
    <row r="75" spans="1:24" ht="15" x14ac:dyDescent="0.25">
      <c r="A75" s="95"/>
      <c r="B75" s="95"/>
      <c r="C75" s="95"/>
      <c r="D75" s="95"/>
      <c r="E75" s="95"/>
      <c r="F75" s="95"/>
      <c r="G75" s="95"/>
      <c r="H75" s="91"/>
      <c r="I75" s="91"/>
      <c r="J75" s="91"/>
      <c r="K75" s="91"/>
      <c r="L75" s="91"/>
      <c r="M75" s="91"/>
      <c r="N75" s="91"/>
      <c r="O75" s="91"/>
      <c r="P75" s="91"/>
      <c r="Q75" s="91"/>
      <c r="R75" s="91"/>
      <c r="S75" s="91"/>
      <c r="T75" s="91"/>
      <c r="U75" s="91"/>
      <c r="V75" s="91"/>
      <c r="W75" s="91"/>
      <c r="X75" s="91"/>
    </row>
    <row r="76" spans="1:24" ht="15" x14ac:dyDescent="0.25">
      <c r="A76" s="95"/>
      <c r="B76" s="95"/>
      <c r="C76" s="95"/>
      <c r="D76" s="95"/>
      <c r="E76" s="95"/>
      <c r="F76" s="95"/>
      <c r="G76" s="95"/>
      <c r="H76" s="91"/>
      <c r="I76" s="91"/>
      <c r="J76" s="91"/>
      <c r="K76" s="91"/>
      <c r="L76" s="91"/>
      <c r="M76" s="91"/>
      <c r="N76" s="91"/>
      <c r="O76" s="91"/>
      <c r="P76" s="91"/>
      <c r="Q76" s="91"/>
      <c r="R76" s="91"/>
      <c r="S76" s="91"/>
      <c r="T76" s="91"/>
      <c r="U76" s="91"/>
      <c r="V76" s="91"/>
      <c r="W76" s="91"/>
      <c r="X76" s="91"/>
    </row>
    <row r="77" spans="1:24" ht="15" x14ac:dyDescent="0.25">
      <c r="A77" s="91"/>
      <c r="B77" s="91"/>
      <c r="C77" s="91"/>
      <c r="D77" s="91"/>
      <c r="E77" s="91"/>
      <c r="F77" s="91"/>
      <c r="G77" s="124"/>
      <c r="H77" s="91"/>
      <c r="I77" s="91"/>
      <c r="J77" s="91"/>
      <c r="K77" s="91"/>
      <c r="L77" s="91"/>
      <c r="M77" s="91"/>
      <c r="N77" s="91"/>
      <c r="O77" s="91"/>
      <c r="P77" s="91"/>
      <c r="Q77" s="91"/>
      <c r="R77" s="91"/>
      <c r="S77" s="91"/>
      <c r="T77" s="91"/>
      <c r="U77" s="124"/>
      <c r="V77" s="91"/>
      <c r="W77" s="91"/>
      <c r="X77" s="91"/>
    </row>
    <row r="78" spans="1:24" ht="28.5" x14ac:dyDescent="0.45">
      <c r="A78" s="91"/>
      <c r="B78" s="91"/>
      <c r="C78" s="115"/>
      <c r="D78" s="91"/>
      <c r="E78" s="91"/>
      <c r="F78" s="91"/>
      <c r="G78" s="166"/>
      <c r="H78" s="91"/>
      <c r="I78" s="91"/>
      <c r="J78" s="91"/>
      <c r="K78" s="91"/>
      <c r="L78" s="91"/>
      <c r="M78" s="91"/>
      <c r="N78" s="91"/>
      <c r="O78" s="91"/>
      <c r="P78" s="91"/>
      <c r="Q78" s="115"/>
      <c r="R78" s="91"/>
      <c r="S78" s="91"/>
      <c r="T78" s="91"/>
      <c r="U78" s="170"/>
      <c r="V78" s="91"/>
      <c r="W78" s="91"/>
      <c r="X78" s="91"/>
    </row>
    <row r="79" spans="1:24" ht="15" x14ac:dyDescent="0.25">
      <c r="A79" s="91"/>
      <c r="B79" s="91"/>
      <c r="C79" s="91"/>
      <c r="D79" s="91"/>
      <c r="E79" s="91"/>
      <c r="F79" s="91"/>
      <c r="G79" s="91"/>
      <c r="H79" s="91"/>
      <c r="I79" s="91"/>
      <c r="J79" s="91"/>
      <c r="K79" s="91"/>
      <c r="L79" s="91"/>
      <c r="M79" s="91"/>
      <c r="N79" s="91"/>
      <c r="O79" s="91"/>
      <c r="P79" s="91"/>
      <c r="Q79" s="91"/>
      <c r="R79" s="91"/>
      <c r="S79" s="91"/>
      <c r="T79" s="91"/>
      <c r="U79" s="91"/>
      <c r="V79" s="91"/>
      <c r="W79" s="91"/>
      <c r="X79" s="91"/>
    </row>
    <row r="80" spans="1:24" ht="15" x14ac:dyDescent="0.25">
      <c r="A80" s="91"/>
      <c r="B80" s="91"/>
      <c r="C80" s="91"/>
      <c r="D80" s="91"/>
      <c r="E80" s="91"/>
      <c r="F80" s="91"/>
      <c r="G80" s="91"/>
      <c r="H80" s="91"/>
      <c r="I80" s="91"/>
      <c r="J80" s="91"/>
      <c r="K80" s="91"/>
      <c r="L80" s="91"/>
      <c r="M80" s="91"/>
      <c r="N80" s="91"/>
      <c r="O80" s="91"/>
      <c r="P80" s="91"/>
      <c r="Q80" s="91"/>
      <c r="R80" s="91"/>
      <c r="S80" s="91"/>
      <c r="T80" s="91"/>
      <c r="U80" s="91"/>
      <c r="V80" s="91"/>
      <c r="W80" s="91"/>
      <c r="X80" s="91"/>
    </row>
    <row r="81" spans="1:24" ht="15" x14ac:dyDescent="0.25">
      <c r="A81" s="91"/>
      <c r="B81" s="91"/>
      <c r="C81" s="91"/>
      <c r="D81" s="91"/>
      <c r="E81" s="91"/>
      <c r="F81" s="91"/>
      <c r="G81" s="91"/>
      <c r="H81" s="91"/>
      <c r="I81" s="91"/>
      <c r="J81" s="91"/>
      <c r="K81" s="91"/>
      <c r="L81" s="91"/>
      <c r="M81" s="91"/>
      <c r="N81" s="91"/>
      <c r="O81" s="91"/>
      <c r="P81" s="91"/>
      <c r="Q81" s="91"/>
      <c r="R81" s="91"/>
      <c r="S81" s="91"/>
      <c r="T81" s="91"/>
      <c r="U81" s="91"/>
      <c r="V81" s="91"/>
      <c r="W81" s="91"/>
      <c r="X81" s="91"/>
    </row>
    <row r="82" spans="1:24" ht="15" x14ac:dyDescent="0.25">
      <c r="A82" s="91"/>
      <c r="B82" s="91"/>
      <c r="C82" s="91"/>
      <c r="D82" s="91"/>
      <c r="E82" s="91"/>
      <c r="F82" s="91"/>
      <c r="G82" s="91"/>
      <c r="H82" s="91"/>
      <c r="I82" s="91"/>
      <c r="J82" s="91"/>
      <c r="K82" s="91"/>
      <c r="L82" s="91"/>
      <c r="M82" s="91"/>
      <c r="N82" s="91"/>
      <c r="O82" s="91"/>
      <c r="P82" s="91"/>
      <c r="Q82" s="91"/>
      <c r="R82" s="91"/>
      <c r="S82" s="91"/>
      <c r="T82" s="91"/>
      <c r="U82" s="91"/>
      <c r="V82" s="91"/>
      <c r="W82" s="91"/>
      <c r="X82" s="91"/>
    </row>
    <row r="83" spans="1:24" ht="15" x14ac:dyDescent="0.25">
      <c r="A83" s="91"/>
      <c r="B83" s="91"/>
      <c r="C83" s="91"/>
      <c r="D83" s="91"/>
      <c r="E83" s="91"/>
      <c r="F83" s="91"/>
      <c r="G83" s="91"/>
      <c r="H83" s="91"/>
      <c r="I83" s="91"/>
      <c r="J83" s="91"/>
      <c r="K83" s="91"/>
      <c r="L83" s="91"/>
      <c r="M83" s="91"/>
      <c r="N83" s="91"/>
      <c r="O83" s="91"/>
      <c r="P83" s="91"/>
      <c r="Q83" s="91"/>
      <c r="R83" s="91"/>
      <c r="S83" s="91"/>
      <c r="T83" s="91"/>
      <c r="U83" s="91"/>
      <c r="V83" s="91"/>
      <c r="W83" s="91"/>
      <c r="X83" s="91"/>
    </row>
    <row r="84" spans="1:24" ht="15" x14ac:dyDescent="0.25">
      <c r="A84" s="91"/>
      <c r="B84" s="91"/>
      <c r="C84" s="91"/>
      <c r="D84" s="91"/>
      <c r="E84" s="91"/>
      <c r="F84" s="91"/>
      <c r="G84" s="91"/>
      <c r="H84" s="91"/>
      <c r="I84" s="91"/>
      <c r="J84" s="91"/>
      <c r="K84" s="91"/>
      <c r="L84" s="91"/>
      <c r="M84" s="91"/>
      <c r="N84" s="91"/>
      <c r="O84" s="91"/>
      <c r="P84" s="91"/>
      <c r="Q84" s="91"/>
      <c r="R84" s="91"/>
      <c r="S84" s="91"/>
      <c r="T84" s="91"/>
      <c r="U84" s="91"/>
      <c r="V84" s="91"/>
      <c r="W84" s="91"/>
      <c r="X84" s="91"/>
    </row>
    <row r="85" spans="1:24" ht="15" x14ac:dyDescent="0.25">
      <c r="A85" s="91"/>
      <c r="B85" s="91"/>
      <c r="C85" s="91"/>
      <c r="D85" s="91"/>
      <c r="E85" s="91"/>
      <c r="F85" s="91"/>
      <c r="G85" s="91"/>
      <c r="H85" s="91"/>
      <c r="I85" s="91"/>
      <c r="J85" s="91"/>
      <c r="K85" s="91"/>
      <c r="L85" s="91"/>
      <c r="M85" s="91"/>
      <c r="N85" s="91"/>
      <c r="O85" s="91"/>
      <c r="P85" s="91"/>
      <c r="Q85" s="91"/>
      <c r="R85" s="91"/>
      <c r="S85" s="91"/>
      <c r="T85" s="91"/>
      <c r="U85" s="91"/>
      <c r="V85" s="91"/>
      <c r="W85" s="91"/>
      <c r="X85" s="91"/>
    </row>
    <row r="86" spans="1:24" ht="15" x14ac:dyDescent="0.25">
      <c r="A86" s="91"/>
      <c r="B86" s="91"/>
      <c r="C86" s="91"/>
      <c r="D86" s="91"/>
      <c r="E86" s="91"/>
      <c r="F86" s="91"/>
      <c r="G86" s="91"/>
      <c r="H86" s="91"/>
      <c r="I86" s="91"/>
      <c r="J86" s="91"/>
      <c r="K86" s="91"/>
      <c r="L86" s="91"/>
      <c r="M86" s="91"/>
      <c r="N86" s="91"/>
      <c r="O86" s="91"/>
      <c r="P86" s="91"/>
      <c r="Q86" s="91"/>
      <c r="R86" s="91"/>
      <c r="S86" s="91"/>
      <c r="T86" s="91"/>
      <c r="U86" s="91"/>
      <c r="V86" s="91"/>
      <c r="W86" s="91"/>
      <c r="X86" s="91"/>
    </row>
    <row r="87" spans="1:24" ht="15" x14ac:dyDescent="0.25">
      <c r="A87" s="91"/>
      <c r="B87" s="91"/>
      <c r="C87" s="91"/>
      <c r="D87" s="91"/>
      <c r="E87" s="91"/>
      <c r="F87" s="91"/>
      <c r="G87" s="91"/>
      <c r="H87" s="91"/>
      <c r="I87" s="91"/>
      <c r="J87" s="91"/>
      <c r="K87" s="91"/>
      <c r="L87" s="91"/>
      <c r="M87" s="91"/>
      <c r="N87" s="91"/>
      <c r="O87" s="91"/>
      <c r="P87" s="91"/>
      <c r="Q87" s="91"/>
      <c r="R87" s="91"/>
      <c r="S87" s="91"/>
      <c r="T87" s="91"/>
      <c r="U87" s="91"/>
      <c r="V87" s="91"/>
      <c r="W87" s="91"/>
      <c r="X87" s="91"/>
    </row>
    <row r="88" spans="1:24" ht="15" x14ac:dyDescent="0.25">
      <c r="A88" s="91"/>
      <c r="B88" s="91"/>
      <c r="C88" s="91"/>
      <c r="D88" s="91"/>
      <c r="E88" s="91"/>
      <c r="F88" s="91"/>
      <c r="G88" s="91"/>
      <c r="H88" s="91"/>
      <c r="I88" s="91"/>
      <c r="J88" s="91"/>
      <c r="K88" s="91"/>
      <c r="L88" s="91"/>
      <c r="M88" s="91"/>
      <c r="N88" s="91"/>
      <c r="O88" s="91"/>
      <c r="P88" s="91"/>
      <c r="Q88" s="91"/>
      <c r="R88" s="91"/>
      <c r="S88" s="91"/>
      <c r="T88" s="91"/>
      <c r="U88" s="91"/>
      <c r="V88" s="91"/>
      <c r="W88" s="91"/>
      <c r="X88" s="91"/>
    </row>
    <row r="89" spans="1:24" ht="15" x14ac:dyDescent="0.25">
      <c r="A89" s="91"/>
      <c r="B89" s="91"/>
      <c r="C89" s="91"/>
      <c r="D89" s="91"/>
      <c r="E89" s="91"/>
      <c r="F89" s="91"/>
      <c r="G89" s="91"/>
      <c r="H89" s="91"/>
      <c r="I89" s="91"/>
      <c r="J89" s="91"/>
      <c r="K89" s="91"/>
      <c r="L89" s="91"/>
      <c r="M89" s="91"/>
      <c r="N89" s="91"/>
      <c r="O89" s="91"/>
      <c r="P89" s="91"/>
      <c r="Q89" s="91"/>
      <c r="R89" s="91"/>
      <c r="S89" s="91"/>
      <c r="T89" s="91"/>
      <c r="U89" s="91"/>
      <c r="V89" s="91"/>
      <c r="W89" s="91"/>
      <c r="X89" s="91"/>
    </row>
    <row r="90" spans="1:24" ht="15" x14ac:dyDescent="0.25">
      <c r="A90" s="91"/>
      <c r="B90" s="91"/>
      <c r="C90" s="91"/>
      <c r="D90" s="91"/>
      <c r="E90" s="91"/>
      <c r="F90" s="91"/>
      <c r="G90" s="91"/>
      <c r="H90" s="91"/>
      <c r="I90" s="91"/>
      <c r="J90" s="91"/>
      <c r="K90" s="91"/>
      <c r="L90" s="91"/>
      <c r="M90" s="91"/>
      <c r="N90" s="91"/>
      <c r="O90" s="91"/>
      <c r="P90" s="91"/>
      <c r="Q90" s="91"/>
      <c r="R90" s="91"/>
      <c r="S90" s="91"/>
      <c r="T90" s="91"/>
      <c r="U90" s="91"/>
      <c r="V90" s="91"/>
      <c r="W90" s="91"/>
      <c r="X90" s="91"/>
    </row>
    <row r="91" spans="1:24" ht="15" x14ac:dyDescent="0.25">
      <c r="A91" s="91"/>
      <c r="B91" s="91"/>
      <c r="C91" s="91"/>
      <c r="D91" s="91"/>
      <c r="E91" s="91"/>
      <c r="F91" s="91"/>
      <c r="G91" s="91"/>
      <c r="H91" s="91"/>
      <c r="I91" s="91"/>
      <c r="J91" s="91"/>
      <c r="K91" s="91"/>
      <c r="L91" s="91"/>
      <c r="M91" s="91"/>
      <c r="N91" s="91"/>
      <c r="O91" s="91"/>
      <c r="P91" s="91"/>
      <c r="Q91" s="91"/>
      <c r="R91" s="91"/>
      <c r="S91" s="91"/>
      <c r="T91" s="91"/>
      <c r="U91" s="91"/>
      <c r="V91" s="91"/>
      <c r="W91" s="91"/>
      <c r="X91" s="91"/>
    </row>
    <row r="92" spans="1:24" ht="15" x14ac:dyDescent="0.25">
      <c r="A92" s="91"/>
      <c r="B92" s="91"/>
      <c r="C92" s="91"/>
      <c r="D92" s="91"/>
      <c r="E92" s="91"/>
      <c r="F92" s="91"/>
      <c r="G92" s="91"/>
      <c r="H92" s="91"/>
      <c r="I92" s="91"/>
      <c r="J92" s="91"/>
      <c r="K92" s="91"/>
      <c r="L92" s="91"/>
      <c r="M92" s="91"/>
      <c r="N92" s="91"/>
      <c r="O92" s="91"/>
      <c r="P92" s="91"/>
      <c r="Q92" s="91"/>
      <c r="R92" s="91"/>
      <c r="S92" s="91"/>
      <c r="T92" s="91"/>
      <c r="U92" s="91"/>
      <c r="V92" s="91"/>
      <c r="W92" s="91"/>
      <c r="X92" s="91"/>
    </row>
    <row r="93" spans="1:24" ht="15" x14ac:dyDescent="0.25">
      <c r="A93" s="91"/>
      <c r="B93" s="91"/>
      <c r="C93" s="91"/>
      <c r="D93" s="91"/>
      <c r="E93" s="91"/>
      <c r="F93" s="91"/>
      <c r="G93" s="91"/>
      <c r="H93" s="91"/>
      <c r="I93" s="91"/>
      <c r="J93" s="91"/>
      <c r="K93" s="91"/>
      <c r="L93" s="91"/>
      <c r="M93" s="91"/>
      <c r="N93" s="91"/>
      <c r="O93" s="91"/>
      <c r="P93" s="91"/>
      <c r="Q93" s="91"/>
      <c r="R93" s="91"/>
      <c r="S93" s="91"/>
      <c r="T93" s="91"/>
      <c r="U93" s="91"/>
      <c r="V93" s="91"/>
      <c r="W93" s="91"/>
      <c r="X93" s="91"/>
    </row>
    <row r="94" spans="1:24" ht="15" x14ac:dyDescent="0.25">
      <c r="A94" s="91"/>
      <c r="B94" s="91"/>
      <c r="C94" s="91"/>
      <c r="D94" s="91"/>
      <c r="E94" s="91"/>
      <c r="F94" s="91"/>
      <c r="G94" s="91"/>
      <c r="H94" s="91"/>
      <c r="I94" s="91"/>
      <c r="J94" s="91"/>
      <c r="K94" s="91"/>
      <c r="L94" s="91"/>
      <c r="M94" s="91"/>
      <c r="N94" s="91"/>
      <c r="O94" s="91"/>
      <c r="P94" s="91"/>
      <c r="Q94" s="91"/>
      <c r="R94" s="91"/>
      <c r="S94" s="91"/>
      <c r="T94" s="91"/>
      <c r="U94" s="91"/>
      <c r="V94" s="91"/>
      <c r="W94" s="91"/>
      <c r="X94" s="91"/>
    </row>
    <row r="95" spans="1:24" ht="15" x14ac:dyDescent="0.25">
      <c r="A95" s="91"/>
      <c r="B95" s="91"/>
      <c r="C95" s="91"/>
      <c r="D95" s="91"/>
      <c r="E95" s="91"/>
      <c r="F95" s="91"/>
      <c r="G95" s="91"/>
      <c r="H95" s="91"/>
      <c r="I95" s="91"/>
      <c r="J95" s="91"/>
      <c r="K95" s="91"/>
      <c r="L95" s="91"/>
      <c r="M95" s="91"/>
      <c r="N95" s="91"/>
      <c r="O95" s="91"/>
      <c r="P95" s="91"/>
      <c r="Q95" s="91"/>
      <c r="R95" s="91"/>
      <c r="S95" s="91"/>
      <c r="T95" s="91"/>
      <c r="U95" s="91"/>
      <c r="V95" s="91"/>
      <c r="W95" s="91"/>
      <c r="X95" s="91"/>
    </row>
    <row r="96" spans="1:24" ht="15" x14ac:dyDescent="0.25">
      <c r="A96" s="91"/>
      <c r="B96" s="91"/>
      <c r="C96" s="91"/>
      <c r="D96" s="91"/>
      <c r="E96" s="91"/>
      <c r="F96" s="91"/>
      <c r="G96" s="91"/>
      <c r="H96" s="91"/>
      <c r="I96" s="91"/>
      <c r="J96" s="91"/>
      <c r="K96" s="91"/>
      <c r="L96" s="91"/>
      <c r="M96" s="91"/>
      <c r="N96" s="91"/>
      <c r="O96" s="91"/>
      <c r="P96" s="91"/>
      <c r="Q96" s="91"/>
      <c r="R96" s="91"/>
      <c r="S96" s="91"/>
      <c r="T96" s="91"/>
      <c r="U96" s="91"/>
      <c r="V96" s="91"/>
      <c r="W96" s="91"/>
      <c r="X96" s="91"/>
    </row>
    <row r="97" spans="1:24" ht="15" x14ac:dyDescent="0.25">
      <c r="A97" s="91"/>
      <c r="B97" s="91"/>
      <c r="C97" s="91"/>
      <c r="D97" s="91"/>
      <c r="E97" s="91"/>
      <c r="F97" s="91"/>
      <c r="G97" s="91"/>
      <c r="H97" s="91"/>
      <c r="I97" s="91"/>
      <c r="J97" s="91"/>
      <c r="K97" s="91"/>
      <c r="L97" s="91"/>
      <c r="M97" s="91"/>
      <c r="N97" s="91"/>
      <c r="O97" s="91"/>
      <c r="P97" s="91"/>
      <c r="Q97" s="91"/>
      <c r="R97" s="91"/>
      <c r="S97" s="91"/>
      <c r="T97" s="91"/>
      <c r="U97" s="91"/>
      <c r="V97" s="91"/>
      <c r="W97" s="91"/>
      <c r="X97" s="91"/>
    </row>
    <row r="98" spans="1:24" ht="15" x14ac:dyDescent="0.25">
      <c r="A98" s="91"/>
      <c r="B98" s="91"/>
      <c r="C98" s="91"/>
      <c r="D98" s="91"/>
      <c r="E98" s="91"/>
      <c r="F98" s="91"/>
      <c r="G98" s="91"/>
      <c r="H98" s="91"/>
      <c r="I98" s="91"/>
      <c r="J98" s="91"/>
      <c r="K98" s="91"/>
      <c r="L98" s="91"/>
      <c r="M98" s="91"/>
      <c r="N98" s="91"/>
      <c r="O98" s="91"/>
      <c r="P98" s="91"/>
      <c r="Q98" s="91"/>
      <c r="R98" s="91"/>
      <c r="S98" s="91"/>
      <c r="T98" s="91"/>
      <c r="U98" s="91"/>
      <c r="V98" s="91"/>
      <c r="W98" s="91"/>
      <c r="X98" s="91"/>
    </row>
    <row r="99" spans="1:24" ht="15" x14ac:dyDescent="0.25">
      <c r="A99" s="91"/>
      <c r="B99" s="91"/>
      <c r="C99" s="91"/>
      <c r="D99" s="91"/>
      <c r="E99" s="91"/>
      <c r="F99" s="91"/>
      <c r="G99" s="91"/>
      <c r="H99" s="91"/>
      <c r="I99" s="91"/>
      <c r="J99" s="91"/>
      <c r="K99" s="91"/>
      <c r="L99" s="91"/>
      <c r="M99" s="91"/>
      <c r="N99" s="91"/>
      <c r="O99" s="91"/>
      <c r="P99" s="91"/>
      <c r="Q99" s="91"/>
      <c r="R99" s="91"/>
      <c r="S99" s="91"/>
      <c r="T99" s="91"/>
      <c r="U99" s="91"/>
      <c r="V99" s="91"/>
      <c r="W99" s="91"/>
      <c r="X99" s="91"/>
    </row>
    <row r="100" spans="1:24" ht="15" x14ac:dyDescent="0.25">
      <c r="A100" s="91"/>
      <c r="B100" s="91"/>
      <c r="C100" s="91"/>
      <c r="D100" s="91"/>
      <c r="E100" s="91"/>
      <c r="F100" s="91"/>
      <c r="G100" s="91"/>
      <c r="H100" s="91"/>
      <c r="I100" s="91"/>
      <c r="J100" s="91"/>
      <c r="K100" s="91"/>
      <c r="L100" s="91"/>
      <c r="M100" s="91"/>
      <c r="N100" s="91"/>
      <c r="O100" s="91"/>
      <c r="P100" s="91"/>
      <c r="Q100" s="91"/>
      <c r="R100" s="91"/>
      <c r="S100" s="91"/>
      <c r="T100" s="91"/>
      <c r="U100" s="91"/>
      <c r="V100" s="91"/>
      <c r="W100" s="91"/>
      <c r="X100" s="91"/>
    </row>
    <row r="101" spans="1:24" ht="14.25" x14ac:dyDescent="0.2">
      <c r="I101" s="171"/>
      <c r="J101" s="171"/>
      <c r="K101" s="171"/>
    </row>
    <row r="102" spans="1:24" ht="14.25" x14ac:dyDescent="0.2">
      <c r="I102" s="171"/>
      <c r="J102" s="171"/>
      <c r="K102" s="171"/>
    </row>
    <row r="103" spans="1:24" ht="14.25" x14ac:dyDescent="0.2">
      <c r="I103" s="171"/>
      <c r="J103" s="171"/>
      <c r="K103" s="171"/>
    </row>
    <row r="104" spans="1:24" ht="14.25" x14ac:dyDescent="0.2">
      <c r="I104" s="171"/>
      <c r="J104" s="171"/>
      <c r="K104" s="171"/>
    </row>
    <row r="105" spans="1:24" ht="14.25" x14ac:dyDescent="0.2">
      <c r="I105" s="171"/>
      <c r="J105" s="171"/>
      <c r="K105" s="171"/>
    </row>
    <row r="106" spans="1:24" ht="14.25" x14ac:dyDescent="0.2">
      <c r="I106" s="171"/>
      <c r="J106" s="171"/>
      <c r="K106" s="171"/>
    </row>
  </sheetData>
  <mergeCells count="1">
    <mergeCell ref="C22:G22"/>
  </mergeCells>
  <conditionalFormatting sqref="G61">
    <cfRule type="cellIs" dxfId="67" priority="2" stopIfTrue="1" operator="lessThan">
      <formula>$E$38</formula>
    </cfRule>
  </conditionalFormatting>
  <conditionalFormatting sqref="G62">
    <cfRule type="expression" dxfId="66" priority="1" stopIfTrue="1">
      <formula>$E$38&lt;=$G$61</formula>
    </cfRule>
  </conditionalFormatting>
  <conditionalFormatting sqref="N61">
    <cfRule type="cellIs" dxfId="65" priority="3" stopIfTrue="1" operator="lessThan">
      <formula>$L$38</formula>
    </cfRule>
  </conditionalFormatting>
  <conditionalFormatting sqref="U61">
    <cfRule type="cellIs" dxfId="64" priority="4" stopIfTrue="1" operator="lessThan">
      <formula>$S$38</formula>
    </cfRule>
  </conditionalFormatting>
  <conditionalFormatting sqref="U62">
    <cfRule type="expression" dxfId="63" priority="5" stopIfTrue="1">
      <formula>$S$38&lt;$U$61</formula>
    </cfRule>
  </conditionalFormatting>
  <pageMargins left="0.7" right="0.7" top="0.75" bottom="0.75" header="0.3" footer="0.3"/>
  <pageSetup paperSize="8" orientation="landscape"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3" tint="-0.499984740745262"/>
  </sheetPr>
  <dimension ref="A1:Z103"/>
  <sheetViews>
    <sheetView showGridLines="0" showRowColHeaders="0" zoomScale="60" zoomScaleNormal="60" workbookViewId="0">
      <selection activeCell="G6" sqref="G6:K6"/>
    </sheetView>
  </sheetViews>
  <sheetFormatPr defaultColWidth="9" defaultRowHeight="11.25" x14ac:dyDescent="0.2"/>
  <cols>
    <col min="1" max="1" width="3" style="92" customWidth="1"/>
    <col min="2" max="2" width="1.625" style="92" customWidth="1"/>
    <col min="3" max="4" width="20.625" style="92" customWidth="1"/>
    <col min="5" max="5" width="23.5" style="92" customWidth="1"/>
    <col min="6" max="6" width="1.625" style="92" customWidth="1"/>
    <col min="7" max="7" width="27.5" style="92" customWidth="1"/>
    <col min="8" max="8" width="1.625" style="92" customWidth="1"/>
    <col min="9" max="9" width="1.75" style="92" customWidth="1"/>
    <col min="10" max="10" width="20.625" style="92" customWidth="1"/>
    <col min="11" max="11" width="16" style="92" customWidth="1"/>
    <col min="12" max="12" width="2.25" style="92" customWidth="1"/>
    <col min="13" max="13" width="21.125" style="92" customWidth="1"/>
    <col min="14" max="14" width="1.75" style="92" customWidth="1"/>
    <col min="15" max="15" width="20.875" style="92" customWidth="1"/>
    <col min="16" max="17" width="1.625" style="92" customWidth="1"/>
    <col min="18" max="19" width="20.625" style="92" customWidth="1"/>
    <col min="20" max="20" width="20.75" style="92" customWidth="1"/>
    <col min="21" max="21" width="1.625" style="92" customWidth="1"/>
    <col min="22" max="22" width="20.875" style="92" customWidth="1"/>
    <col min="23" max="25" width="57.375" style="92" customWidth="1"/>
    <col min="26" max="16384" width="9" style="92"/>
  </cols>
  <sheetData>
    <row r="1" spans="1:26" ht="15" x14ac:dyDescent="0.25">
      <c r="A1" s="91"/>
      <c r="B1" s="91"/>
      <c r="C1" s="91"/>
      <c r="D1" s="91"/>
      <c r="E1" s="91"/>
      <c r="F1" s="91"/>
      <c r="G1" s="91"/>
      <c r="H1" s="91"/>
      <c r="I1" s="91"/>
      <c r="J1" s="91"/>
      <c r="K1" s="91"/>
      <c r="L1" s="91"/>
      <c r="M1" s="91"/>
      <c r="N1" s="91"/>
      <c r="O1" s="91"/>
      <c r="P1" s="91"/>
      <c r="Q1" s="91"/>
      <c r="R1" s="91"/>
      <c r="S1" s="91"/>
      <c r="T1" s="91"/>
      <c r="U1" s="91"/>
      <c r="V1" s="91"/>
      <c r="W1" s="91"/>
      <c r="X1" s="91"/>
      <c r="Y1" s="91"/>
      <c r="Z1" s="91"/>
    </row>
    <row r="2" spans="1:26" ht="36" x14ac:dyDescent="0.55000000000000004">
      <c r="A2" s="91"/>
      <c r="B2" s="91"/>
      <c r="C2" s="93" t="s">
        <v>175</v>
      </c>
      <c r="D2" s="94"/>
      <c r="E2" s="91"/>
      <c r="F2" s="91"/>
      <c r="G2" s="91"/>
      <c r="H2" s="91"/>
      <c r="I2" s="91"/>
      <c r="J2" s="91"/>
      <c r="K2" s="91"/>
      <c r="L2" s="91"/>
      <c r="M2" s="91"/>
      <c r="N2" s="91"/>
      <c r="O2" s="91"/>
      <c r="P2" s="91"/>
      <c r="Q2" s="91"/>
      <c r="R2" s="91"/>
      <c r="S2" s="91"/>
      <c r="T2" s="91"/>
      <c r="U2" s="91"/>
      <c r="V2" s="91"/>
      <c r="W2" s="91"/>
      <c r="X2" s="91"/>
      <c r="Y2" s="91"/>
      <c r="Z2" s="91"/>
    </row>
    <row r="3" spans="1:26" ht="15" x14ac:dyDescent="0.25">
      <c r="A3" s="91"/>
      <c r="B3" s="91"/>
      <c r="C3" s="91"/>
      <c r="D3" s="91"/>
      <c r="E3" s="91"/>
      <c r="F3" s="91"/>
      <c r="G3" s="91"/>
      <c r="H3" s="91"/>
      <c r="I3" s="91"/>
      <c r="J3" s="91"/>
      <c r="K3" s="91"/>
      <c r="L3" s="91"/>
      <c r="M3" s="91"/>
      <c r="N3" s="91"/>
      <c r="O3" s="91"/>
      <c r="P3" s="91"/>
      <c r="Q3" s="91"/>
      <c r="R3" s="91"/>
      <c r="S3" s="91"/>
      <c r="T3" s="91"/>
      <c r="U3" s="91"/>
      <c r="V3" s="91"/>
      <c r="W3" s="91"/>
      <c r="X3" s="91"/>
      <c r="Y3" s="91"/>
      <c r="Z3" s="91"/>
    </row>
    <row r="4" spans="1:26" ht="29.25" thickBot="1" x14ac:dyDescent="0.5">
      <c r="A4" s="91"/>
      <c r="B4" s="91"/>
      <c r="C4" s="115" t="s">
        <v>48</v>
      </c>
      <c r="D4" s="94"/>
      <c r="E4" s="91"/>
      <c r="F4" s="91"/>
      <c r="G4" s="91"/>
      <c r="H4" s="91"/>
      <c r="I4" s="91"/>
      <c r="J4" s="91"/>
      <c r="K4" s="115"/>
      <c r="L4" s="115"/>
      <c r="M4" s="91"/>
      <c r="N4" s="91"/>
      <c r="O4" s="115"/>
      <c r="P4" s="91"/>
      <c r="Q4" s="91"/>
      <c r="R4" s="91"/>
      <c r="S4" s="91"/>
      <c r="T4" s="91"/>
      <c r="U4" s="91"/>
      <c r="V4" s="91"/>
      <c r="W4" s="91"/>
      <c r="X4" s="91"/>
      <c r="Y4" s="91"/>
      <c r="Z4" s="91"/>
    </row>
    <row r="5" spans="1:26" ht="16.5" thickTop="1" thickBot="1" x14ac:dyDescent="0.3">
      <c r="A5" s="91"/>
      <c r="B5" s="172"/>
      <c r="C5" s="172"/>
      <c r="D5" s="172"/>
      <c r="E5" s="173"/>
      <c r="F5" s="173"/>
      <c r="G5" s="174"/>
      <c r="H5" s="174"/>
      <c r="I5" s="174"/>
      <c r="J5" s="174"/>
      <c r="K5" s="174"/>
      <c r="L5" s="174"/>
      <c r="M5" s="174"/>
      <c r="N5" s="91"/>
      <c r="O5" s="308" t="s">
        <v>40</v>
      </c>
      <c r="P5" s="309"/>
      <c r="Q5" s="309"/>
      <c r="R5" s="310"/>
      <c r="S5" s="91"/>
      <c r="T5" s="91"/>
      <c r="U5" s="91"/>
      <c r="V5" s="91"/>
      <c r="W5" s="91"/>
      <c r="X5" s="91"/>
      <c r="Y5" s="91"/>
      <c r="Z5" s="91"/>
    </row>
    <row r="6" spans="1:26" ht="21.75" thickTop="1" x14ac:dyDescent="0.35">
      <c r="A6" s="91"/>
      <c r="B6" s="172"/>
      <c r="C6" s="307" t="s">
        <v>51</v>
      </c>
      <c r="D6" s="307"/>
      <c r="E6" s="173"/>
      <c r="F6" s="173"/>
      <c r="G6" s="311" t="s">
        <v>134</v>
      </c>
      <c r="H6" s="312"/>
      <c r="I6" s="312"/>
      <c r="J6" s="312"/>
      <c r="K6" s="313"/>
      <c r="L6" s="172"/>
      <c r="M6" s="172"/>
      <c r="N6" s="91"/>
      <c r="O6" s="91"/>
      <c r="P6" s="91"/>
      <c r="Q6" s="91"/>
      <c r="R6" s="91"/>
      <c r="S6" s="91"/>
      <c r="T6" s="91"/>
      <c r="U6" s="91"/>
      <c r="V6" s="91"/>
      <c r="W6" s="91"/>
      <c r="X6" s="91"/>
      <c r="Y6" s="91"/>
      <c r="Z6" s="91"/>
    </row>
    <row r="7" spans="1:26" ht="21" x14ac:dyDescent="0.35">
      <c r="A7" s="91"/>
      <c r="B7" s="172"/>
      <c r="C7" s="175"/>
      <c r="D7" s="175"/>
      <c r="E7" s="172"/>
      <c r="F7" s="172"/>
      <c r="G7" s="172"/>
      <c r="H7" s="172"/>
      <c r="I7" s="172"/>
      <c r="J7" s="172"/>
      <c r="K7" s="172"/>
      <c r="L7" s="172"/>
      <c r="M7" s="172"/>
      <c r="N7" s="91"/>
      <c r="O7" s="91"/>
      <c r="P7" s="91"/>
      <c r="Q7" s="91"/>
      <c r="R7" s="91"/>
      <c r="S7" s="91"/>
      <c r="T7" s="91"/>
      <c r="U7" s="91"/>
      <c r="V7" s="91"/>
      <c r="W7" s="91"/>
      <c r="X7" s="91"/>
      <c r="Y7" s="91"/>
      <c r="Z7" s="91"/>
    </row>
    <row r="8" spans="1:26" ht="15" customHeight="1" x14ac:dyDescent="0.35">
      <c r="A8" s="91"/>
      <c r="B8" s="172"/>
      <c r="C8" s="172" t="s">
        <v>54</v>
      </c>
      <c r="D8" s="175"/>
      <c r="E8" s="173"/>
      <c r="F8" s="173"/>
      <c r="G8" s="63">
        <v>0</v>
      </c>
      <c r="H8" s="176"/>
      <c r="I8" s="176"/>
      <c r="J8" s="176"/>
      <c r="K8" s="176"/>
      <c r="L8" s="176"/>
      <c r="M8" s="176"/>
      <c r="N8" s="176"/>
      <c r="O8" s="176"/>
      <c r="P8" s="176"/>
      <c r="Q8" s="176"/>
      <c r="R8" s="176"/>
      <c r="S8" s="176"/>
      <c r="T8" s="176"/>
      <c r="U8" s="177"/>
      <c r="V8" s="91"/>
      <c r="W8" s="91"/>
      <c r="X8" s="91"/>
      <c r="Y8" s="91"/>
      <c r="Z8" s="91"/>
    </row>
    <row r="9" spans="1:26" ht="15" customHeight="1" x14ac:dyDescent="0.4">
      <c r="A9" s="91"/>
      <c r="B9" s="172"/>
      <c r="C9" s="172" t="s">
        <v>11</v>
      </c>
      <c r="D9" s="175"/>
      <c r="E9" s="173"/>
      <c r="F9" s="173"/>
      <c r="G9" s="178"/>
      <c r="H9" s="176"/>
      <c r="I9" s="176"/>
      <c r="J9" s="176"/>
      <c r="K9" s="176"/>
      <c r="L9" s="176"/>
      <c r="M9" s="172"/>
      <c r="N9" s="179"/>
      <c r="O9" s="179"/>
      <c r="P9" s="172"/>
      <c r="Q9" s="172"/>
      <c r="R9" s="180"/>
      <c r="S9" s="172"/>
      <c r="T9" s="172"/>
      <c r="U9" s="177"/>
      <c r="V9" s="91"/>
      <c r="W9" s="91"/>
      <c r="X9" s="91"/>
      <c r="Y9" s="91"/>
      <c r="Z9" s="91"/>
    </row>
    <row r="10" spans="1:26" s="99" customFormat="1" ht="15" customHeight="1" x14ac:dyDescent="0.35">
      <c r="A10" s="98"/>
      <c r="B10" s="181"/>
      <c r="C10" s="181" t="s">
        <v>69</v>
      </c>
      <c r="D10" s="182"/>
      <c r="E10" s="183"/>
      <c r="F10" s="183"/>
      <c r="G10" s="64" t="s">
        <v>65</v>
      </c>
      <c r="H10" s="184"/>
      <c r="I10" s="184"/>
      <c r="J10" s="181" t="str">
        <f>IF(SUM('2. Residential Waste Space'!G7:G10)&gt;9, "*Note that where there are 10 or more dwellings in a building, a COMMUNAL collection service is usually recommended.", " ")</f>
        <v>*Note that where there are 10 or more dwellings in a building, a COMMUNAL collection service is usually recommended.</v>
      </c>
      <c r="K10" s="184"/>
      <c r="L10" s="184"/>
      <c r="M10" s="175"/>
      <c r="N10" s="185"/>
      <c r="O10" s="186"/>
      <c r="P10" s="181"/>
      <c r="Q10" s="181"/>
      <c r="R10" s="187"/>
      <c r="S10" s="181"/>
      <c r="T10" s="181"/>
      <c r="U10" s="188"/>
      <c r="V10" s="91"/>
      <c r="W10" s="98"/>
      <c r="X10" s="98"/>
      <c r="Y10" s="98"/>
      <c r="Z10" s="91"/>
    </row>
    <row r="11" spans="1:26" ht="15" customHeight="1" x14ac:dyDescent="0.4">
      <c r="A11" s="91"/>
      <c r="B11" s="172"/>
      <c r="C11" s="172" t="s">
        <v>70</v>
      </c>
      <c r="D11" s="175"/>
      <c r="E11" s="173"/>
      <c r="F11" s="173"/>
      <c r="G11" s="65" t="s">
        <v>77</v>
      </c>
      <c r="H11" s="176"/>
      <c r="I11" s="176"/>
      <c r="J11" s="172" t="s">
        <v>56</v>
      </c>
      <c r="K11" s="176"/>
      <c r="L11" s="176"/>
      <c r="M11" s="172"/>
      <c r="N11" s="189"/>
      <c r="O11" s="179"/>
      <c r="P11" s="172"/>
      <c r="Q11" s="172"/>
      <c r="R11" s="180"/>
      <c r="S11" s="172"/>
      <c r="T11" s="172"/>
      <c r="U11" s="177"/>
      <c r="V11" s="91"/>
      <c r="W11" s="91"/>
      <c r="X11" s="91"/>
      <c r="Y11" s="91"/>
      <c r="Z11" s="91"/>
    </row>
    <row r="12" spans="1:26" ht="15" customHeight="1" x14ac:dyDescent="0.4">
      <c r="A12" s="91"/>
      <c r="B12" s="172"/>
      <c r="C12" s="172" t="s">
        <v>55</v>
      </c>
      <c r="D12" s="175"/>
      <c r="E12" s="173"/>
      <c r="F12" s="173"/>
      <c r="G12" s="65"/>
      <c r="H12" s="176"/>
      <c r="I12" s="176"/>
      <c r="J12" s="176"/>
      <c r="K12" s="176"/>
      <c r="L12" s="176"/>
      <c r="M12" s="172"/>
      <c r="N12" s="189"/>
      <c r="O12" s="179"/>
      <c r="P12" s="172"/>
      <c r="Q12" s="172"/>
      <c r="R12" s="180"/>
      <c r="S12" s="172"/>
      <c r="T12" s="172"/>
      <c r="U12" s="177"/>
      <c r="V12" s="91"/>
      <c r="W12" s="91"/>
      <c r="X12" s="91"/>
      <c r="Y12" s="91"/>
      <c r="Z12" s="91"/>
    </row>
    <row r="13" spans="1:26" ht="15" customHeight="1" x14ac:dyDescent="0.4">
      <c r="A13" s="91"/>
      <c r="B13" s="172"/>
      <c r="C13" s="172" t="s">
        <v>250</v>
      </c>
      <c r="D13" s="175"/>
      <c r="E13" s="173"/>
      <c r="F13" s="173"/>
      <c r="G13" s="65" t="s">
        <v>49</v>
      </c>
      <c r="H13" s="176"/>
      <c r="I13" s="176"/>
      <c r="J13" s="176"/>
      <c r="K13" s="176"/>
      <c r="L13" s="176"/>
      <c r="M13" s="172"/>
      <c r="N13" s="189"/>
      <c r="O13" s="179"/>
      <c r="P13" s="172"/>
      <c r="Q13" s="172"/>
      <c r="R13" s="180"/>
      <c r="S13" s="172"/>
      <c r="T13" s="172"/>
      <c r="U13" s="177"/>
      <c r="V13" s="91"/>
      <c r="W13" s="91"/>
      <c r="X13" s="91"/>
      <c r="Y13" s="91"/>
      <c r="Z13" s="91"/>
    </row>
    <row r="14" spans="1:26" ht="15" customHeight="1" x14ac:dyDescent="0.35">
      <c r="A14" s="91"/>
      <c r="B14" s="172"/>
      <c r="C14" s="172" t="s">
        <v>249</v>
      </c>
      <c r="D14" s="175"/>
      <c r="E14" s="173"/>
      <c r="F14" s="173"/>
      <c r="G14" s="65" t="s">
        <v>49</v>
      </c>
      <c r="H14" s="176"/>
      <c r="I14" s="176"/>
      <c r="J14" s="176"/>
      <c r="K14" s="176"/>
      <c r="L14" s="176"/>
      <c r="M14" s="175"/>
      <c r="N14" s="175"/>
      <c r="O14" s="175"/>
      <c r="P14" s="175"/>
      <c r="Q14" s="175"/>
      <c r="R14" s="175"/>
      <c r="S14" s="175"/>
      <c r="T14" s="175"/>
      <c r="U14" s="175"/>
      <c r="V14" s="190"/>
      <c r="W14" s="91"/>
      <c r="X14" s="91"/>
      <c r="Y14" s="91"/>
      <c r="Z14" s="91"/>
    </row>
    <row r="15" spans="1:26" ht="15" customHeight="1" x14ac:dyDescent="0.35">
      <c r="A15" s="91"/>
      <c r="B15" s="172"/>
      <c r="C15" s="172" t="s">
        <v>183</v>
      </c>
      <c r="D15" s="175"/>
      <c r="E15" s="173"/>
      <c r="F15" s="173"/>
      <c r="G15" s="66" t="s">
        <v>49</v>
      </c>
      <c r="H15" s="176"/>
      <c r="I15" s="176"/>
      <c r="J15" s="176"/>
      <c r="K15" s="176"/>
      <c r="L15" s="176"/>
      <c r="M15" s="175"/>
      <c r="N15" s="175"/>
      <c r="O15" s="175"/>
      <c r="P15" s="175"/>
      <c r="Q15" s="175"/>
      <c r="R15" s="175"/>
      <c r="S15" s="175"/>
      <c r="T15" s="175"/>
      <c r="U15" s="175"/>
      <c r="V15" s="190"/>
      <c r="W15" s="91"/>
      <c r="X15" s="91"/>
      <c r="Y15" s="91"/>
      <c r="Z15" s="91"/>
    </row>
    <row r="16" spans="1:26" ht="15" customHeight="1" x14ac:dyDescent="0.35">
      <c r="A16" s="91"/>
      <c r="B16" s="172"/>
      <c r="C16" s="172"/>
      <c r="D16" s="175"/>
      <c r="E16" s="173"/>
      <c r="F16" s="173"/>
      <c r="G16" s="176"/>
      <c r="H16" s="176"/>
      <c r="I16" s="176"/>
      <c r="J16" s="176"/>
      <c r="K16" s="176"/>
      <c r="L16" s="176"/>
      <c r="M16" s="175"/>
      <c r="N16" s="175"/>
      <c r="O16" s="175"/>
      <c r="P16" s="175"/>
      <c r="Q16" s="175"/>
      <c r="R16" s="175"/>
      <c r="S16" s="175"/>
      <c r="T16" s="175"/>
      <c r="U16" s="175"/>
      <c r="V16" s="190"/>
      <c r="W16" s="91"/>
      <c r="X16" s="91"/>
      <c r="Y16" s="91"/>
      <c r="Z16" s="91"/>
    </row>
    <row r="17" spans="1:26" ht="15" customHeight="1" x14ac:dyDescent="0.35">
      <c r="A17" s="91"/>
      <c r="B17" s="172"/>
      <c r="C17" s="172" t="str">
        <f>CONCATENATE("What information will be provided to residents on the use of bins", IF(G14="Yes", " &amp; chutes?", "."))</f>
        <v>What information will be provided to residents on the use of bins &amp; chutes?</v>
      </c>
      <c r="D17" s="175"/>
      <c r="E17" s="173"/>
      <c r="F17" s="173"/>
      <c r="G17" s="314" t="s">
        <v>11</v>
      </c>
      <c r="H17" s="315"/>
      <c r="I17" s="315"/>
      <c r="J17" s="315"/>
      <c r="K17" s="315"/>
      <c r="L17" s="315"/>
      <c r="M17" s="315"/>
      <c r="N17" s="315"/>
      <c r="O17" s="315"/>
      <c r="P17" s="315"/>
      <c r="Q17" s="315"/>
      <c r="R17" s="315"/>
      <c r="S17" s="315"/>
      <c r="T17" s="316"/>
      <c r="U17" s="191"/>
      <c r="V17" s="190"/>
      <c r="W17" s="91"/>
      <c r="X17" s="91"/>
      <c r="Y17" s="91"/>
      <c r="Z17" s="91"/>
    </row>
    <row r="18" spans="1:26" ht="15" customHeight="1" x14ac:dyDescent="0.35">
      <c r="A18" s="91"/>
      <c r="B18" s="172"/>
      <c r="C18" s="172"/>
      <c r="D18" s="175"/>
      <c r="E18" s="173"/>
      <c r="F18" s="173"/>
      <c r="G18" s="321" t="s">
        <v>11</v>
      </c>
      <c r="H18" s="322"/>
      <c r="I18" s="322"/>
      <c r="J18" s="322"/>
      <c r="K18" s="322"/>
      <c r="L18" s="322"/>
      <c r="M18" s="322"/>
      <c r="N18" s="322"/>
      <c r="O18" s="322"/>
      <c r="P18" s="322"/>
      <c r="Q18" s="322"/>
      <c r="R18" s="322"/>
      <c r="S18" s="322"/>
      <c r="T18" s="323"/>
      <c r="U18" s="191"/>
      <c r="V18" s="190"/>
      <c r="W18" s="91"/>
      <c r="X18" s="91"/>
      <c r="Y18" s="91"/>
      <c r="Z18" s="91"/>
    </row>
    <row r="19" spans="1:26" ht="15" customHeight="1" x14ac:dyDescent="0.35">
      <c r="A19" s="91"/>
      <c r="B19" s="172"/>
      <c r="C19" s="172"/>
      <c r="D19" s="175"/>
      <c r="E19" s="173"/>
      <c r="F19" s="173"/>
      <c r="G19" s="321" t="s">
        <v>11</v>
      </c>
      <c r="H19" s="322"/>
      <c r="I19" s="322"/>
      <c r="J19" s="322"/>
      <c r="K19" s="322"/>
      <c r="L19" s="322"/>
      <c r="M19" s="322"/>
      <c r="N19" s="322"/>
      <c r="O19" s="322"/>
      <c r="P19" s="322"/>
      <c r="Q19" s="322"/>
      <c r="R19" s="322"/>
      <c r="S19" s="322"/>
      <c r="T19" s="323"/>
      <c r="U19" s="191"/>
      <c r="V19" s="190"/>
      <c r="W19" s="91"/>
      <c r="X19" s="91"/>
      <c r="Y19" s="91"/>
      <c r="Z19" s="91"/>
    </row>
    <row r="20" spans="1:26" ht="15" customHeight="1" x14ac:dyDescent="0.35">
      <c r="A20" s="91"/>
      <c r="B20" s="172"/>
      <c r="C20" s="172"/>
      <c r="D20" s="175"/>
      <c r="E20" s="173"/>
      <c r="F20" s="173"/>
      <c r="G20" s="324" t="s">
        <v>11</v>
      </c>
      <c r="H20" s="325"/>
      <c r="I20" s="325"/>
      <c r="J20" s="325"/>
      <c r="K20" s="325"/>
      <c r="L20" s="325"/>
      <c r="M20" s="325"/>
      <c r="N20" s="325"/>
      <c r="O20" s="325"/>
      <c r="P20" s="325"/>
      <c r="Q20" s="325"/>
      <c r="R20" s="325"/>
      <c r="S20" s="325"/>
      <c r="T20" s="326"/>
      <c r="U20" s="191"/>
      <c r="V20" s="91"/>
      <c r="W20" s="91"/>
      <c r="X20" s="91"/>
      <c r="Y20" s="91"/>
      <c r="Z20" s="91"/>
    </row>
    <row r="21" spans="1:26" ht="15" customHeight="1" x14ac:dyDescent="0.35">
      <c r="A21" s="91"/>
      <c r="B21" s="172"/>
      <c r="C21" s="172" t="str">
        <f>IF(G6="Kerbside","Indicate the effect of bins placement on streetscape, safety and amenity.", " ")</f>
        <v xml:space="preserve"> </v>
      </c>
      <c r="D21" s="175"/>
      <c r="E21" s="173"/>
      <c r="F21" s="173"/>
      <c r="G21" s="178"/>
      <c r="H21" s="178"/>
      <c r="I21" s="178"/>
      <c r="J21" s="178"/>
      <c r="K21" s="178"/>
      <c r="L21" s="178"/>
      <c r="M21" s="178"/>
      <c r="N21" s="178"/>
      <c r="O21" s="178"/>
      <c r="P21" s="178"/>
      <c r="Q21" s="178"/>
      <c r="R21" s="178"/>
      <c r="S21" s="178"/>
      <c r="T21" s="178"/>
      <c r="U21" s="175"/>
      <c r="V21" s="91"/>
      <c r="W21" s="91"/>
      <c r="X21" s="91"/>
      <c r="Y21" s="91"/>
      <c r="Z21" s="91"/>
    </row>
    <row r="22" spans="1:26" ht="16.5" customHeight="1" x14ac:dyDescent="0.35">
      <c r="A22" s="91"/>
      <c r="B22" s="172"/>
      <c r="C22" s="172" t="s">
        <v>71</v>
      </c>
      <c r="D22" s="175"/>
      <c r="E22" s="173"/>
      <c r="F22" s="173"/>
      <c r="G22" s="318" t="s">
        <v>76</v>
      </c>
      <c r="H22" s="319"/>
      <c r="I22" s="319"/>
      <c r="J22" s="319"/>
      <c r="K22" s="320"/>
      <c r="L22" s="172"/>
      <c r="M22" s="192" t="str">
        <f>IF(G22="Collection vehicles will not drive onto the property", " ", "A waver form may be required to allow for on property collections. See the Waiver Form tab")</f>
        <v>A waver form may be required to allow for on property collections. See the Waiver Form tab</v>
      </c>
      <c r="N22" s="175"/>
      <c r="O22" s="175"/>
      <c r="P22" s="175"/>
      <c r="Q22" s="175"/>
      <c r="R22" s="175"/>
      <c r="S22" s="175"/>
      <c r="T22" s="175"/>
      <c r="U22" s="175"/>
      <c r="V22" s="91"/>
      <c r="W22" s="91"/>
      <c r="X22" s="91"/>
      <c r="Y22" s="91"/>
      <c r="Z22" s="91"/>
    </row>
    <row r="23" spans="1:26" ht="15" customHeight="1" x14ac:dyDescent="0.35">
      <c r="A23" s="91"/>
      <c r="B23" s="172"/>
      <c r="C23" s="172"/>
      <c r="D23" s="175"/>
      <c r="E23" s="173"/>
      <c r="F23" s="173"/>
      <c r="G23" s="174"/>
      <c r="H23" s="176"/>
      <c r="I23" s="176"/>
      <c r="J23" s="176"/>
      <c r="K23" s="176"/>
      <c r="L23" s="176"/>
      <c r="M23" s="175"/>
      <c r="N23" s="175"/>
      <c r="O23" s="175"/>
      <c r="P23" s="175"/>
      <c r="Q23" s="175"/>
      <c r="R23" s="175"/>
      <c r="S23" s="175"/>
      <c r="T23" s="175"/>
      <c r="U23" s="175"/>
      <c r="V23" s="91"/>
      <c r="W23" s="91"/>
      <c r="X23" s="91"/>
      <c r="Y23" s="91"/>
      <c r="Z23" s="91"/>
    </row>
    <row r="24" spans="1:26" ht="15" customHeight="1" x14ac:dyDescent="0.35">
      <c r="A24" s="91"/>
      <c r="B24" s="172"/>
      <c r="C24" s="172" t="str">
        <f>IF(G10="Kerbside Collection", "For kerbside collection, describe arrangements for safely positioning", " ")</f>
        <v>For kerbside collection, describe arrangements for safely positioning</v>
      </c>
      <c r="D24" s="175"/>
      <c r="E24" s="173"/>
      <c r="F24" s="173"/>
      <c r="G24" s="317"/>
      <c r="H24" s="317"/>
      <c r="I24" s="317"/>
      <c r="J24" s="317"/>
      <c r="K24" s="317"/>
      <c r="L24" s="317"/>
      <c r="M24" s="317"/>
      <c r="N24" s="317"/>
      <c r="O24" s="317"/>
      <c r="P24" s="317"/>
      <c r="Q24" s="317"/>
      <c r="R24" s="317"/>
      <c r="S24" s="317"/>
      <c r="T24" s="317"/>
      <c r="U24" s="175"/>
      <c r="V24" s="91"/>
      <c r="W24" s="91"/>
      <c r="X24" s="91"/>
      <c r="Y24" s="91"/>
      <c r="Z24" s="91"/>
    </row>
    <row r="25" spans="1:26" ht="15" customHeight="1" x14ac:dyDescent="0.35">
      <c r="A25" s="91"/>
      <c r="B25" s="172"/>
      <c r="C25" s="172" t="str">
        <f>IF(G10="Kerbside Collection","bins on the kerbside during collection days. ", " ")</f>
        <v xml:space="preserve">bins on the kerbside during collection days. </v>
      </c>
      <c r="D25" s="175"/>
      <c r="E25" s="173"/>
      <c r="F25" s="173"/>
      <c r="G25" s="317"/>
      <c r="H25" s="317"/>
      <c r="I25" s="317"/>
      <c r="J25" s="317"/>
      <c r="K25" s="317"/>
      <c r="L25" s="317"/>
      <c r="M25" s="317"/>
      <c r="N25" s="317"/>
      <c r="O25" s="317"/>
      <c r="P25" s="317"/>
      <c r="Q25" s="317"/>
      <c r="R25" s="317"/>
      <c r="S25" s="317"/>
      <c r="T25" s="317"/>
      <c r="U25" s="175"/>
      <c r="V25" s="91"/>
      <c r="W25" s="91"/>
      <c r="X25" s="91"/>
      <c r="Y25" s="91"/>
      <c r="Z25" s="91"/>
    </row>
    <row r="26" spans="1:26" ht="15" customHeight="1" x14ac:dyDescent="0.35">
      <c r="A26" s="91"/>
      <c r="B26" s="172"/>
      <c r="C26" s="172"/>
      <c r="D26" s="175"/>
      <c r="E26" s="173"/>
      <c r="F26" s="173"/>
      <c r="G26" s="178"/>
      <c r="H26" s="176"/>
      <c r="I26" s="176"/>
      <c r="J26" s="176"/>
      <c r="K26" s="176"/>
      <c r="L26" s="176"/>
      <c r="M26" s="175"/>
      <c r="N26" s="175"/>
      <c r="O26" s="175"/>
      <c r="P26" s="175"/>
      <c r="Q26" s="175"/>
      <c r="R26" s="175"/>
      <c r="S26" s="175"/>
      <c r="T26" s="175"/>
      <c r="U26" s="175"/>
      <c r="V26" s="91"/>
      <c r="W26" s="91"/>
      <c r="X26" s="91"/>
      <c r="Y26" s="91"/>
      <c r="Z26" s="91"/>
    </row>
    <row r="27" spans="1:26" ht="15" customHeight="1" x14ac:dyDescent="0.4">
      <c r="A27" s="91"/>
      <c r="B27" s="95"/>
      <c r="C27" s="95"/>
      <c r="D27" s="193"/>
      <c r="E27" s="119"/>
      <c r="F27" s="95"/>
      <c r="G27" s="95"/>
      <c r="H27" s="95"/>
      <c r="I27" s="95"/>
      <c r="J27" s="95"/>
      <c r="K27" s="119"/>
      <c r="L27" s="119"/>
      <c r="M27" s="95"/>
      <c r="N27" s="95"/>
      <c r="O27" s="95"/>
      <c r="P27" s="91"/>
      <c r="Q27" s="91"/>
      <c r="R27" s="115"/>
      <c r="S27" s="91"/>
      <c r="T27" s="91"/>
      <c r="U27" s="91"/>
      <c r="V27" s="91"/>
      <c r="W27" s="91"/>
      <c r="X27" s="91"/>
      <c r="Y27" s="91"/>
      <c r="Z27" s="91"/>
    </row>
    <row r="28" spans="1:26" ht="28.5" customHeight="1" x14ac:dyDescent="0.4">
      <c r="A28" s="91"/>
      <c r="B28" s="95"/>
      <c r="C28" s="115" t="s">
        <v>195</v>
      </c>
      <c r="D28" s="113"/>
      <c r="E28" s="113"/>
      <c r="F28" s="114"/>
      <c r="G28" s="113"/>
      <c r="H28" s="95"/>
      <c r="I28" s="95"/>
      <c r="J28" s="95"/>
      <c r="K28" s="115"/>
      <c r="L28" s="115"/>
      <c r="M28" s="115"/>
      <c r="N28" s="113"/>
      <c r="O28" s="95"/>
      <c r="P28" s="91"/>
      <c r="Q28" s="91"/>
      <c r="R28" s="115"/>
      <c r="S28" s="91"/>
      <c r="T28" s="91"/>
      <c r="U28" s="91"/>
      <c r="V28" s="91"/>
      <c r="W28" s="91"/>
      <c r="X28" s="91"/>
      <c r="Y28" s="91"/>
      <c r="Z28" s="91"/>
    </row>
    <row r="29" spans="1:26" ht="15" customHeight="1" x14ac:dyDescent="0.4">
      <c r="A29" s="91"/>
      <c r="B29" s="95"/>
      <c r="C29" s="95"/>
      <c r="D29" s="119"/>
      <c r="E29" s="119"/>
      <c r="F29" s="95"/>
      <c r="G29" s="119"/>
      <c r="H29" s="95"/>
      <c r="I29" s="95"/>
      <c r="J29" s="95"/>
      <c r="K29" s="119"/>
      <c r="L29" s="119"/>
      <c r="M29" s="95"/>
      <c r="N29" s="119"/>
      <c r="O29" s="95"/>
      <c r="P29" s="91"/>
      <c r="Q29" s="91"/>
      <c r="R29" s="115"/>
      <c r="S29" s="91"/>
      <c r="T29" s="91"/>
      <c r="U29" s="91"/>
      <c r="V29" s="91"/>
      <c r="W29" s="91"/>
      <c r="X29" s="91"/>
      <c r="Y29" s="91"/>
      <c r="Z29" s="91"/>
    </row>
    <row r="30" spans="1:26" ht="15" x14ac:dyDescent="0.25">
      <c r="A30" s="91"/>
      <c r="B30" s="95"/>
      <c r="C30" s="95"/>
      <c r="D30" s="119"/>
      <c r="E30" s="119"/>
      <c r="F30" s="95"/>
      <c r="G30" s="119"/>
      <c r="H30" s="95"/>
      <c r="I30" s="95"/>
      <c r="J30" s="95"/>
      <c r="K30" s="119"/>
      <c r="L30" s="119"/>
      <c r="M30" s="95"/>
      <c r="N30" s="119"/>
      <c r="O30" s="95"/>
      <c r="P30" s="91"/>
      <c r="Q30" s="91"/>
      <c r="R30" s="114"/>
      <c r="S30" s="91"/>
      <c r="T30" s="91"/>
      <c r="U30" s="91"/>
      <c r="V30" s="91"/>
      <c r="W30" s="91"/>
      <c r="X30" s="91"/>
      <c r="Y30" s="91"/>
      <c r="Z30" s="91"/>
    </row>
    <row r="31" spans="1:26" ht="15" x14ac:dyDescent="0.25">
      <c r="A31" s="91"/>
      <c r="B31" s="95"/>
      <c r="C31" s="95"/>
      <c r="D31" s="95"/>
      <c r="E31" s="95"/>
      <c r="F31" s="95"/>
      <c r="G31" s="95"/>
      <c r="H31" s="95"/>
      <c r="I31" s="91"/>
      <c r="J31" s="95"/>
      <c r="K31" s="95"/>
      <c r="L31" s="95"/>
      <c r="M31" s="95"/>
      <c r="N31" s="95"/>
      <c r="O31" s="95"/>
      <c r="P31" s="91"/>
      <c r="Q31" s="91"/>
      <c r="R31" s="114"/>
      <c r="S31" s="91"/>
      <c r="T31" s="91"/>
      <c r="U31" s="91"/>
      <c r="V31" s="91"/>
      <c r="W31" s="91"/>
      <c r="X31" s="91"/>
      <c r="Y31" s="91"/>
      <c r="Z31" s="91"/>
    </row>
    <row r="32" spans="1:26" ht="15" x14ac:dyDescent="0.25">
      <c r="A32" s="91"/>
      <c r="B32" s="95"/>
      <c r="C32" s="95"/>
      <c r="D32" s="95"/>
      <c r="E32" s="95"/>
      <c r="F32" s="95"/>
      <c r="G32" s="95"/>
      <c r="H32" s="95"/>
      <c r="I32" s="91"/>
      <c r="J32" s="95"/>
      <c r="K32" s="95"/>
      <c r="L32" s="95"/>
      <c r="M32" s="95"/>
      <c r="N32" s="95"/>
      <c r="O32" s="95"/>
      <c r="P32" s="91"/>
      <c r="Q32" s="91"/>
      <c r="R32" s="114"/>
      <c r="S32" s="91"/>
      <c r="T32" s="91"/>
      <c r="U32" s="91"/>
      <c r="V32" s="91"/>
      <c r="W32" s="91"/>
      <c r="X32" s="91"/>
      <c r="Y32" s="91"/>
      <c r="Z32" s="91"/>
    </row>
    <row r="33" spans="1:26" ht="15" x14ac:dyDescent="0.25">
      <c r="A33" s="91"/>
      <c r="B33" s="91"/>
      <c r="C33" s="91"/>
      <c r="D33" s="91"/>
      <c r="E33" s="91"/>
      <c r="F33" s="91"/>
      <c r="G33" s="91"/>
      <c r="H33" s="91"/>
      <c r="I33" s="91"/>
      <c r="J33" s="91"/>
      <c r="K33" s="91"/>
      <c r="L33" s="91"/>
      <c r="M33" s="91"/>
      <c r="N33" s="91"/>
      <c r="O33" s="91"/>
      <c r="P33" s="91"/>
      <c r="Q33" s="91"/>
      <c r="R33" s="91"/>
      <c r="S33" s="91"/>
      <c r="T33" s="91"/>
      <c r="U33" s="91"/>
      <c r="V33" s="91"/>
      <c r="W33" s="91"/>
      <c r="X33" s="91"/>
      <c r="Y33" s="91"/>
      <c r="Z33" s="91"/>
    </row>
    <row r="34" spans="1:26" ht="15" x14ac:dyDescent="0.25">
      <c r="A34" s="91"/>
      <c r="B34" s="91"/>
      <c r="C34" s="95"/>
      <c r="D34" s="91"/>
      <c r="E34" s="124"/>
      <c r="F34" s="91"/>
      <c r="G34" s="91"/>
      <c r="H34" s="91"/>
      <c r="I34" s="91"/>
      <c r="J34" s="95"/>
      <c r="K34" s="91"/>
      <c r="L34" s="91"/>
      <c r="M34" s="124"/>
      <c r="N34" s="91"/>
      <c r="O34" s="91"/>
      <c r="P34" s="91"/>
      <c r="Q34" s="91"/>
      <c r="R34" s="95"/>
      <c r="S34" s="91"/>
      <c r="T34" s="124"/>
      <c r="U34" s="124"/>
      <c r="V34" s="91"/>
      <c r="W34" s="91"/>
      <c r="X34" s="91"/>
      <c r="Y34" s="91"/>
      <c r="Z34" s="91"/>
    </row>
    <row r="35" spans="1:26" ht="28.5" x14ac:dyDescent="0.45">
      <c r="A35" s="91"/>
      <c r="B35" s="91"/>
      <c r="C35" s="115"/>
      <c r="D35" s="91"/>
      <c r="E35" s="126"/>
      <c r="F35" s="91"/>
      <c r="G35" s="91"/>
      <c r="H35" s="91"/>
      <c r="I35" s="91"/>
      <c r="J35" s="115"/>
      <c r="K35" s="91"/>
      <c r="L35" s="91"/>
      <c r="M35" s="126"/>
      <c r="N35" s="91"/>
      <c r="O35" s="91"/>
      <c r="P35" s="91"/>
      <c r="Q35" s="91"/>
      <c r="R35" s="115"/>
      <c r="S35" s="91"/>
      <c r="T35" s="126"/>
      <c r="U35" s="126"/>
      <c r="V35" s="91"/>
      <c r="W35" s="91"/>
      <c r="X35" s="91"/>
      <c r="Y35" s="91"/>
      <c r="Z35" s="91"/>
    </row>
    <row r="36" spans="1:26" ht="15" x14ac:dyDescent="0.25">
      <c r="A36" s="91"/>
      <c r="B36" s="91"/>
      <c r="C36" s="91"/>
      <c r="D36" s="91"/>
      <c r="E36" s="91"/>
      <c r="F36" s="91"/>
      <c r="G36" s="91"/>
      <c r="H36" s="91"/>
      <c r="I36" s="91"/>
      <c r="J36" s="91"/>
      <c r="K36" s="91"/>
      <c r="L36" s="91"/>
      <c r="M36" s="91"/>
      <c r="N36" s="91"/>
      <c r="O36" s="91"/>
      <c r="P36" s="91"/>
      <c r="Q36" s="91"/>
      <c r="R36" s="91"/>
      <c r="S36" s="91"/>
      <c r="T36" s="91"/>
      <c r="U36" s="91"/>
      <c r="V36" s="91"/>
      <c r="W36" s="91"/>
      <c r="X36" s="91"/>
      <c r="Y36" s="91"/>
      <c r="Z36" s="91"/>
    </row>
    <row r="37" spans="1:26" ht="12.75" customHeight="1" x14ac:dyDescent="0.25">
      <c r="A37" s="91"/>
      <c r="B37" s="91"/>
      <c r="C37" s="91"/>
      <c r="D37" s="91"/>
      <c r="E37" s="91"/>
      <c r="F37" s="91"/>
      <c r="G37" s="91"/>
      <c r="H37" s="91"/>
      <c r="I37" s="91"/>
      <c r="J37" s="91"/>
      <c r="K37" s="91"/>
      <c r="L37" s="91"/>
      <c r="M37" s="91"/>
      <c r="N37" s="91"/>
      <c r="O37" s="91"/>
      <c r="P37" s="91"/>
      <c r="Q37" s="91"/>
      <c r="R37" s="91"/>
      <c r="S37" s="91"/>
      <c r="T37" s="91"/>
      <c r="U37" s="91"/>
      <c r="V37" s="91"/>
      <c r="W37" s="91"/>
      <c r="X37" s="91"/>
      <c r="Y37" s="91"/>
      <c r="Z37" s="91"/>
    </row>
    <row r="38" spans="1:26" ht="26.25" x14ac:dyDescent="0.4">
      <c r="A38" s="91"/>
      <c r="B38" s="91"/>
      <c r="C38" s="115"/>
      <c r="D38" s="91"/>
      <c r="E38" s="91"/>
      <c r="F38" s="91"/>
      <c r="G38" s="91"/>
      <c r="H38" s="91"/>
      <c r="I38" s="115"/>
      <c r="J38" s="115"/>
      <c r="K38" s="91"/>
      <c r="L38" s="91"/>
      <c r="M38" s="91"/>
      <c r="N38" s="91"/>
      <c r="O38" s="91"/>
      <c r="P38" s="91"/>
      <c r="Q38" s="115"/>
      <c r="R38" s="115"/>
      <c r="S38" s="115"/>
      <c r="T38" s="91"/>
      <c r="U38" s="91"/>
      <c r="V38" s="91"/>
      <c r="W38" s="91"/>
      <c r="X38" s="91"/>
      <c r="Y38" s="91"/>
      <c r="Z38" s="91"/>
    </row>
    <row r="39" spans="1:26" ht="15" x14ac:dyDescent="0.25">
      <c r="A39" s="91"/>
      <c r="B39" s="95"/>
      <c r="C39" s="194"/>
      <c r="D39" s="133"/>
      <c r="E39" s="119"/>
      <c r="F39" s="95"/>
      <c r="G39" s="119"/>
      <c r="H39" s="91"/>
      <c r="I39" s="95"/>
      <c r="J39" s="195"/>
      <c r="K39" s="133"/>
      <c r="L39" s="133"/>
      <c r="M39" s="132"/>
      <c r="N39" s="119"/>
      <c r="O39" s="132"/>
      <c r="P39" s="91"/>
      <c r="Q39" s="95"/>
      <c r="R39" s="133"/>
      <c r="S39" s="133"/>
      <c r="T39" s="113"/>
      <c r="U39" s="113"/>
      <c r="V39" s="113"/>
      <c r="W39" s="91"/>
      <c r="X39" s="91"/>
      <c r="Y39" s="91"/>
      <c r="Z39" s="91"/>
    </row>
    <row r="40" spans="1:26" ht="15" x14ac:dyDescent="0.25">
      <c r="A40" s="91"/>
      <c r="B40" s="95"/>
      <c r="C40" s="103"/>
      <c r="D40" s="103"/>
      <c r="E40" s="119"/>
      <c r="F40" s="95"/>
      <c r="G40" s="145"/>
      <c r="H40" s="91"/>
      <c r="I40" s="95"/>
      <c r="J40" s="195"/>
      <c r="K40" s="133"/>
      <c r="L40" s="133"/>
      <c r="M40" s="196"/>
      <c r="N40" s="119"/>
      <c r="O40" s="132"/>
      <c r="P40" s="91"/>
      <c r="Q40" s="95"/>
      <c r="R40" s="133"/>
      <c r="S40" s="133"/>
      <c r="T40" s="138"/>
      <c r="U40" s="138"/>
      <c r="V40" s="138"/>
      <c r="W40" s="91"/>
      <c r="X40" s="91"/>
      <c r="Y40" s="91"/>
      <c r="Z40" s="91"/>
    </row>
    <row r="41" spans="1:26" ht="15" x14ac:dyDescent="0.25">
      <c r="A41" s="91"/>
      <c r="B41" s="95"/>
      <c r="C41" s="103"/>
      <c r="D41" s="103"/>
      <c r="E41" s="103"/>
      <c r="F41" s="95"/>
      <c r="G41" s="145"/>
      <c r="H41" s="91"/>
      <c r="I41" s="95"/>
      <c r="J41" s="195"/>
      <c r="K41" s="133"/>
      <c r="L41" s="133"/>
      <c r="M41" s="197"/>
      <c r="N41" s="119"/>
      <c r="O41" s="140"/>
      <c r="P41" s="91"/>
      <c r="Q41" s="95"/>
      <c r="R41" s="133"/>
      <c r="S41" s="133"/>
      <c r="T41" s="119"/>
      <c r="U41" s="119"/>
      <c r="V41" s="119"/>
      <c r="W41" s="91"/>
      <c r="X41" s="91"/>
      <c r="Y41" s="91"/>
      <c r="Z41" s="91"/>
    </row>
    <row r="42" spans="1:26" ht="15" x14ac:dyDescent="0.25">
      <c r="A42" s="91"/>
      <c r="B42" s="103"/>
      <c r="C42" s="103"/>
      <c r="D42" s="103"/>
      <c r="E42" s="103"/>
      <c r="F42" s="103"/>
      <c r="G42" s="145"/>
      <c r="H42" s="91"/>
      <c r="I42" s="95"/>
      <c r="J42" s="146"/>
      <c r="K42" s="103"/>
      <c r="L42" s="103"/>
      <c r="M42" s="140"/>
      <c r="N42" s="119"/>
      <c r="O42" s="145"/>
      <c r="P42" s="91"/>
      <c r="Q42" s="95"/>
      <c r="R42" s="103"/>
      <c r="S42" s="103"/>
      <c r="T42" s="119"/>
      <c r="U42" s="119"/>
      <c r="V42" s="145"/>
      <c r="W42" s="91"/>
      <c r="X42" s="91"/>
      <c r="Y42" s="91"/>
      <c r="Z42" s="91"/>
    </row>
    <row r="43" spans="1:26" ht="15" x14ac:dyDescent="0.25">
      <c r="A43" s="91"/>
      <c r="B43" s="95"/>
      <c r="C43" s="194"/>
      <c r="D43" s="194"/>
      <c r="E43" s="194"/>
      <c r="F43" s="95"/>
      <c r="G43" s="194"/>
      <c r="H43" s="91"/>
      <c r="I43" s="95"/>
      <c r="J43" s="146"/>
      <c r="K43" s="103"/>
      <c r="L43" s="103"/>
      <c r="M43" s="140"/>
      <c r="N43" s="119"/>
      <c r="O43" s="140"/>
      <c r="P43" s="91"/>
      <c r="Q43" s="95"/>
      <c r="R43" s="103"/>
      <c r="S43" s="103"/>
      <c r="T43" s="119"/>
      <c r="U43" s="119"/>
      <c r="V43" s="140"/>
      <c r="W43" s="91"/>
      <c r="X43" s="91"/>
      <c r="Y43" s="91"/>
      <c r="Z43" s="91"/>
    </row>
    <row r="44" spans="1:26" ht="12.75" customHeight="1" x14ac:dyDescent="0.25">
      <c r="A44" s="91"/>
      <c r="B44" s="91"/>
      <c r="C44" s="91"/>
      <c r="D44" s="91"/>
      <c r="E44" s="91"/>
      <c r="F44" s="91"/>
      <c r="G44" s="91"/>
      <c r="H44" s="91"/>
      <c r="I44" s="91"/>
      <c r="J44" s="91"/>
      <c r="K44" s="91"/>
      <c r="L44" s="91"/>
      <c r="M44" s="91"/>
      <c r="N44" s="91"/>
      <c r="O44" s="91"/>
      <c r="P44" s="91"/>
      <c r="Q44" s="91"/>
      <c r="R44" s="91"/>
      <c r="S44" s="91"/>
      <c r="T44" s="91"/>
      <c r="U44" s="91"/>
      <c r="V44" s="91"/>
      <c r="W44" s="91"/>
      <c r="X44" s="91"/>
      <c r="Y44" s="91"/>
      <c r="Z44" s="91"/>
    </row>
    <row r="45" spans="1:26" ht="26.25" x14ac:dyDescent="0.4">
      <c r="A45" s="91"/>
      <c r="B45" s="91"/>
      <c r="C45" s="115"/>
      <c r="D45" s="91"/>
      <c r="E45" s="91"/>
      <c r="F45" s="91"/>
      <c r="G45" s="91"/>
      <c r="H45" s="91"/>
      <c r="I45" s="115"/>
      <c r="J45" s="115"/>
      <c r="K45" s="91"/>
      <c r="L45" s="91"/>
      <c r="M45" s="91"/>
      <c r="N45" s="91"/>
      <c r="O45" s="91"/>
      <c r="P45" s="91"/>
      <c r="Q45" s="115"/>
      <c r="R45" s="115"/>
      <c r="S45" s="115"/>
      <c r="T45" s="91"/>
      <c r="U45" s="91"/>
      <c r="V45" s="91"/>
      <c r="W45" s="91"/>
      <c r="X45" s="91"/>
      <c r="Y45" s="91"/>
      <c r="Z45" s="91"/>
    </row>
    <row r="46" spans="1:26" ht="15" x14ac:dyDescent="0.25">
      <c r="A46" s="91"/>
      <c r="B46" s="95"/>
      <c r="C46" s="194"/>
      <c r="D46" s="133"/>
      <c r="E46" s="119"/>
      <c r="F46" s="95"/>
      <c r="G46" s="119"/>
      <c r="H46" s="91"/>
      <c r="I46" s="95"/>
      <c r="J46" s="195"/>
      <c r="K46" s="133"/>
      <c r="L46" s="133"/>
      <c r="M46" s="132"/>
      <c r="N46" s="119"/>
      <c r="O46" s="132"/>
      <c r="P46" s="91"/>
      <c r="Q46" s="95"/>
      <c r="R46" s="133"/>
      <c r="S46" s="133"/>
      <c r="T46" s="113"/>
      <c r="U46" s="113"/>
      <c r="V46" s="113"/>
      <c r="W46" s="91"/>
      <c r="X46" s="91"/>
      <c r="Y46" s="91"/>
      <c r="Z46" s="91"/>
    </row>
    <row r="47" spans="1:26" ht="15" x14ac:dyDescent="0.25">
      <c r="A47" s="91"/>
      <c r="B47" s="95"/>
      <c r="C47" s="103"/>
      <c r="D47" s="103"/>
      <c r="E47" s="119"/>
      <c r="F47" s="95"/>
      <c r="G47" s="145"/>
      <c r="H47" s="91"/>
      <c r="I47" s="95"/>
      <c r="J47" s="195"/>
      <c r="K47" s="133"/>
      <c r="L47" s="133"/>
      <c r="M47" s="196"/>
      <c r="N47" s="119"/>
      <c r="O47" s="132"/>
      <c r="P47" s="91"/>
      <c r="Q47" s="95"/>
      <c r="R47" s="133"/>
      <c r="S47" s="133"/>
      <c r="T47" s="138"/>
      <c r="U47" s="138"/>
      <c r="V47" s="138"/>
      <c r="W47" s="91"/>
      <c r="X47" s="91"/>
      <c r="Y47" s="91"/>
      <c r="Z47" s="91"/>
    </row>
    <row r="48" spans="1:26" ht="15" x14ac:dyDescent="0.25">
      <c r="A48" s="91"/>
      <c r="B48" s="95"/>
      <c r="C48" s="103"/>
      <c r="D48" s="103"/>
      <c r="E48" s="119"/>
      <c r="F48" s="95"/>
      <c r="G48" s="145"/>
      <c r="H48" s="91"/>
      <c r="I48" s="95"/>
      <c r="J48" s="195"/>
      <c r="K48" s="133"/>
      <c r="L48" s="133"/>
      <c r="M48" s="197"/>
      <c r="N48" s="119"/>
      <c r="O48" s="140"/>
      <c r="P48" s="91"/>
      <c r="Q48" s="95"/>
      <c r="R48" s="133"/>
      <c r="S48" s="133"/>
      <c r="T48" s="119"/>
      <c r="U48" s="119"/>
      <c r="V48" s="119"/>
      <c r="W48" s="91"/>
      <c r="X48" s="91"/>
      <c r="Y48" s="91"/>
      <c r="Z48" s="91"/>
    </row>
    <row r="49" spans="1:26" ht="15" x14ac:dyDescent="0.25">
      <c r="A49" s="91"/>
      <c r="B49" s="103"/>
      <c r="C49" s="103"/>
      <c r="D49" s="103"/>
      <c r="E49" s="119"/>
      <c r="F49" s="103"/>
      <c r="G49" s="145"/>
      <c r="H49" s="91"/>
      <c r="I49" s="95"/>
      <c r="J49" s="146"/>
      <c r="K49" s="103"/>
      <c r="L49" s="103"/>
      <c r="M49" s="140"/>
      <c r="N49" s="119"/>
      <c r="O49" s="145"/>
      <c r="P49" s="91"/>
      <c r="Q49" s="95"/>
      <c r="R49" s="103"/>
      <c r="S49" s="103"/>
      <c r="T49" s="119"/>
      <c r="U49" s="119"/>
      <c r="V49" s="145"/>
      <c r="W49" s="91"/>
      <c r="X49" s="91"/>
      <c r="Y49" s="91"/>
      <c r="Z49" s="91"/>
    </row>
    <row r="50" spans="1:26" ht="15" x14ac:dyDescent="0.25">
      <c r="A50" s="91"/>
      <c r="B50" s="95"/>
      <c r="C50" s="103"/>
      <c r="D50" s="103"/>
      <c r="E50" s="119"/>
      <c r="F50" s="95"/>
      <c r="G50" s="145"/>
      <c r="H50" s="91"/>
      <c r="I50" s="95"/>
      <c r="J50" s="146"/>
      <c r="K50" s="103"/>
      <c r="L50" s="103"/>
      <c r="M50" s="140"/>
      <c r="N50" s="119"/>
      <c r="O50" s="140"/>
      <c r="P50" s="91"/>
      <c r="Q50" s="95"/>
      <c r="R50" s="103"/>
      <c r="S50" s="103"/>
      <c r="T50" s="119"/>
      <c r="U50" s="119"/>
      <c r="V50" s="140"/>
      <c r="W50" s="91"/>
      <c r="X50" s="91"/>
      <c r="Y50" s="91"/>
      <c r="Z50" s="91"/>
    </row>
    <row r="51" spans="1:26" ht="15" x14ac:dyDescent="0.25">
      <c r="A51" s="91"/>
      <c r="B51" s="95"/>
      <c r="C51" s="103"/>
      <c r="D51" s="103"/>
      <c r="E51" s="119"/>
      <c r="F51" s="95"/>
      <c r="G51" s="145"/>
      <c r="H51" s="91"/>
      <c r="I51" s="95"/>
      <c r="J51" s="146"/>
      <c r="K51" s="103"/>
      <c r="L51" s="103"/>
      <c r="M51" s="140"/>
      <c r="N51" s="119"/>
      <c r="O51" s="145"/>
      <c r="P51" s="91"/>
      <c r="Q51" s="95"/>
      <c r="R51" s="103"/>
      <c r="S51" s="103"/>
      <c r="T51" s="119"/>
      <c r="U51" s="119"/>
      <c r="V51" s="156"/>
      <c r="W51" s="91"/>
      <c r="X51" s="91"/>
      <c r="Y51" s="91"/>
      <c r="Z51" s="91"/>
    </row>
    <row r="52" spans="1:26" ht="15" x14ac:dyDescent="0.25">
      <c r="A52" s="91"/>
      <c r="B52" s="95"/>
      <c r="C52" s="103"/>
      <c r="D52" s="103"/>
      <c r="E52" s="119"/>
      <c r="F52" s="95"/>
      <c r="G52" s="145"/>
      <c r="H52" s="91"/>
      <c r="I52" s="95"/>
      <c r="J52" s="146"/>
      <c r="K52" s="146"/>
      <c r="L52" s="146"/>
      <c r="M52" s="140"/>
      <c r="N52" s="119"/>
      <c r="O52" s="140"/>
      <c r="P52" s="91"/>
      <c r="Q52" s="95"/>
      <c r="R52" s="103"/>
      <c r="S52" s="103"/>
      <c r="T52" s="119"/>
      <c r="U52" s="119"/>
      <c r="V52" s="140"/>
      <c r="W52" s="91"/>
      <c r="X52" s="91"/>
      <c r="Y52" s="91"/>
      <c r="Z52" s="91"/>
    </row>
    <row r="53" spans="1:26" ht="15" x14ac:dyDescent="0.25">
      <c r="A53" s="91"/>
      <c r="B53" s="95"/>
      <c r="C53" s="103"/>
      <c r="D53" s="103"/>
      <c r="E53" s="119"/>
      <c r="F53" s="95"/>
      <c r="G53" s="145"/>
      <c r="H53" s="91"/>
      <c r="I53" s="95"/>
      <c r="J53" s="146"/>
      <c r="K53" s="146"/>
      <c r="L53" s="146"/>
      <c r="M53" s="140"/>
      <c r="N53" s="119"/>
      <c r="O53" s="140"/>
      <c r="P53" s="91"/>
      <c r="Q53" s="95"/>
      <c r="R53" s="103"/>
      <c r="S53" s="103"/>
      <c r="T53" s="119"/>
      <c r="U53" s="119"/>
      <c r="V53" s="140"/>
      <c r="W53" s="91"/>
      <c r="X53" s="91"/>
      <c r="Y53" s="91"/>
      <c r="Z53" s="91"/>
    </row>
    <row r="54" spans="1:26" ht="15" x14ac:dyDescent="0.25">
      <c r="A54" s="91"/>
      <c r="B54" s="95"/>
      <c r="C54" s="103"/>
      <c r="D54" s="103"/>
      <c r="E54" s="119"/>
      <c r="F54" s="95"/>
      <c r="G54" s="145"/>
      <c r="H54" s="91"/>
      <c r="I54" s="95"/>
      <c r="J54" s="146"/>
      <c r="K54" s="146"/>
      <c r="L54" s="146"/>
      <c r="M54" s="140"/>
      <c r="N54" s="119"/>
      <c r="O54" s="140"/>
      <c r="P54" s="91"/>
      <c r="Q54" s="95"/>
      <c r="R54" s="103"/>
      <c r="S54" s="103"/>
      <c r="T54" s="119"/>
      <c r="U54" s="119"/>
      <c r="V54" s="140"/>
      <c r="W54" s="91"/>
      <c r="X54" s="91"/>
      <c r="Y54" s="91"/>
      <c r="Z54" s="91"/>
    </row>
    <row r="55" spans="1:26" ht="15" x14ac:dyDescent="0.25">
      <c r="A55" s="91"/>
      <c r="B55" s="95"/>
      <c r="C55" s="103"/>
      <c r="D55" s="103"/>
      <c r="E55" s="119"/>
      <c r="F55" s="95"/>
      <c r="G55" s="145"/>
      <c r="H55" s="91"/>
      <c r="I55" s="95"/>
      <c r="J55" s="146"/>
      <c r="K55" s="146"/>
      <c r="L55" s="146"/>
      <c r="M55" s="140"/>
      <c r="N55" s="119"/>
      <c r="O55" s="140"/>
      <c r="P55" s="91"/>
      <c r="Q55" s="95"/>
      <c r="R55" s="103"/>
      <c r="S55" s="103"/>
      <c r="T55" s="119"/>
      <c r="U55" s="119"/>
      <c r="V55" s="140"/>
      <c r="W55" s="91"/>
      <c r="X55" s="91"/>
      <c r="Y55" s="91"/>
      <c r="Z55" s="91"/>
    </row>
    <row r="56" spans="1:26" ht="15" x14ac:dyDescent="0.25">
      <c r="A56" s="91"/>
      <c r="B56" s="95"/>
      <c r="C56" s="103"/>
      <c r="D56" s="103"/>
      <c r="E56" s="119"/>
      <c r="F56" s="95"/>
      <c r="G56" s="145"/>
      <c r="H56" s="91"/>
      <c r="I56" s="95"/>
      <c r="J56" s="146"/>
      <c r="K56" s="146"/>
      <c r="L56" s="146"/>
      <c r="M56" s="140"/>
      <c r="N56" s="119"/>
      <c r="O56" s="140"/>
      <c r="P56" s="91"/>
      <c r="Q56" s="95"/>
      <c r="R56" s="103"/>
      <c r="S56" s="103"/>
      <c r="T56" s="119"/>
      <c r="U56" s="119"/>
      <c r="V56" s="140"/>
      <c r="W56" s="91"/>
      <c r="X56" s="91"/>
      <c r="Y56" s="91"/>
      <c r="Z56" s="91"/>
    </row>
    <row r="57" spans="1:26" ht="15" x14ac:dyDescent="0.25">
      <c r="A57" s="91"/>
      <c r="B57" s="95"/>
      <c r="C57" s="103"/>
      <c r="D57" s="103"/>
      <c r="E57" s="119"/>
      <c r="F57" s="95"/>
      <c r="G57" s="145"/>
      <c r="H57" s="91"/>
      <c r="I57" s="95"/>
      <c r="J57" s="146"/>
      <c r="K57" s="146"/>
      <c r="L57" s="146"/>
      <c r="M57" s="140"/>
      <c r="N57" s="119"/>
      <c r="O57" s="140"/>
      <c r="P57" s="91"/>
      <c r="Q57" s="95"/>
      <c r="R57" s="103"/>
      <c r="S57" s="103"/>
      <c r="T57" s="119"/>
      <c r="U57" s="119"/>
      <c r="V57" s="140"/>
      <c r="W57" s="91"/>
      <c r="X57" s="91"/>
      <c r="Y57" s="91"/>
      <c r="Z57" s="91"/>
    </row>
    <row r="58" spans="1:26" ht="20.25" customHeight="1" x14ac:dyDescent="0.35">
      <c r="A58" s="91"/>
      <c r="B58" s="95"/>
      <c r="C58" s="159"/>
      <c r="D58" s="103"/>
      <c r="E58" s="160"/>
      <c r="F58" s="95"/>
      <c r="G58" s="161"/>
      <c r="H58" s="91"/>
      <c r="I58" s="95"/>
      <c r="J58" s="146"/>
      <c r="K58" s="146"/>
      <c r="L58" s="146"/>
      <c r="M58" s="162"/>
      <c r="N58" s="119"/>
      <c r="O58" s="163"/>
      <c r="P58" s="91"/>
      <c r="Q58" s="95"/>
      <c r="R58" s="103"/>
      <c r="S58" s="164"/>
      <c r="T58" s="160"/>
      <c r="U58" s="160"/>
      <c r="V58" s="161"/>
      <c r="W58" s="91"/>
      <c r="X58" s="91"/>
      <c r="Y58" s="91"/>
      <c r="Z58" s="91"/>
    </row>
    <row r="59" spans="1:26" ht="19.5" customHeight="1" x14ac:dyDescent="0.35">
      <c r="A59" s="91"/>
      <c r="B59" s="95"/>
      <c r="C59" s="159"/>
      <c r="D59" s="103"/>
      <c r="E59" s="164"/>
      <c r="F59" s="95"/>
      <c r="G59" s="160"/>
      <c r="H59" s="91"/>
      <c r="I59" s="95"/>
      <c r="J59" s="146"/>
      <c r="K59" s="146"/>
      <c r="L59" s="146"/>
      <c r="M59" s="165"/>
      <c r="N59" s="119"/>
      <c r="O59" s="91"/>
      <c r="P59" s="91"/>
      <c r="Q59" s="95"/>
      <c r="R59" s="103"/>
      <c r="S59" s="164"/>
      <c r="T59" s="164"/>
      <c r="U59" s="164"/>
      <c r="V59" s="160"/>
      <c r="W59" s="91"/>
      <c r="X59" s="91"/>
      <c r="Y59" s="91"/>
      <c r="Z59" s="91"/>
    </row>
    <row r="60" spans="1:26" ht="15" x14ac:dyDescent="0.25">
      <c r="A60" s="91"/>
      <c r="B60" s="91"/>
      <c r="C60" s="91"/>
      <c r="D60" s="91"/>
      <c r="E60" s="91"/>
      <c r="F60" s="91"/>
      <c r="G60" s="91"/>
      <c r="H60" s="91"/>
      <c r="I60" s="91"/>
      <c r="J60" s="91"/>
      <c r="K60" s="91"/>
      <c r="L60" s="91"/>
      <c r="M60" s="91"/>
      <c r="N60" s="91"/>
      <c r="O60" s="91"/>
      <c r="P60" s="91"/>
      <c r="Q60" s="91"/>
      <c r="R60" s="91"/>
      <c r="S60" s="91"/>
      <c r="T60" s="91"/>
      <c r="U60" s="91"/>
      <c r="V60" s="91"/>
      <c r="W60" s="91"/>
      <c r="X60" s="91"/>
      <c r="Y60" s="91"/>
      <c r="Z60" s="91"/>
    </row>
    <row r="61" spans="1:26" ht="15" x14ac:dyDescent="0.25">
      <c r="A61" s="91"/>
      <c r="B61" s="91"/>
      <c r="C61" s="91"/>
      <c r="D61" s="91"/>
      <c r="E61" s="91"/>
      <c r="F61" s="91"/>
      <c r="G61" s="124"/>
      <c r="H61" s="91"/>
      <c r="I61" s="91"/>
      <c r="J61" s="91"/>
      <c r="K61" s="91"/>
      <c r="L61" s="91"/>
      <c r="M61" s="91"/>
      <c r="N61" s="91"/>
      <c r="O61" s="124"/>
      <c r="P61" s="91"/>
      <c r="Q61" s="91"/>
      <c r="R61" s="91"/>
      <c r="S61" s="91"/>
      <c r="T61" s="91"/>
      <c r="U61" s="91"/>
      <c r="V61" s="124"/>
      <c r="W61" s="91"/>
      <c r="X61" s="91"/>
      <c r="Y61" s="91"/>
      <c r="Z61" s="91"/>
    </row>
    <row r="62" spans="1:26" ht="28.5" x14ac:dyDescent="0.45">
      <c r="A62" s="91"/>
      <c r="B62" s="91"/>
      <c r="C62" s="115"/>
      <c r="D62" s="91"/>
      <c r="E62" s="91"/>
      <c r="F62" s="91"/>
      <c r="G62" s="166"/>
      <c r="H62" s="91"/>
      <c r="I62" s="91"/>
      <c r="J62" s="115"/>
      <c r="K62" s="91"/>
      <c r="L62" s="91"/>
      <c r="M62" s="91"/>
      <c r="N62" s="91"/>
      <c r="O62" s="166"/>
      <c r="P62" s="91"/>
      <c r="Q62" s="91"/>
      <c r="R62" s="115"/>
      <c r="S62" s="91"/>
      <c r="T62" s="91"/>
      <c r="U62" s="91"/>
      <c r="V62" s="166"/>
      <c r="W62" s="91"/>
      <c r="X62" s="91"/>
      <c r="Y62" s="91"/>
      <c r="Z62" s="91"/>
    </row>
    <row r="63" spans="1:26" ht="15" x14ac:dyDescent="0.25">
      <c r="A63" s="91"/>
      <c r="B63" s="91"/>
      <c r="C63" s="91"/>
      <c r="D63" s="91"/>
      <c r="E63" s="91"/>
      <c r="F63" s="91"/>
      <c r="G63" s="91"/>
      <c r="H63" s="91"/>
      <c r="I63" s="91"/>
      <c r="J63" s="91"/>
      <c r="K63" s="91"/>
      <c r="L63" s="91"/>
      <c r="M63" s="91"/>
      <c r="N63" s="91"/>
      <c r="O63" s="91"/>
      <c r="P63" s="91"/>
      <c r="Q63" s="91"/>
      <c r="R63" s="91"/>
      <c r="S63" s="91"/>
      <c r="T63" s="91"/>
      <c r="U63" s="91"/>
      <c r="V63" s="91"/>
      <c r="W63" s="91"/>
      <c r="X63" s="91"/>
      <c r="Y63" s="91"/>
      <c r="Z63" s="91"/>
    </row>
    <row r="64" spans="1:26" ht="15" x14ac:dyDescent="0.25">
      <c r="A64" s="91"/>
      <c r="B64" s="91"/>
      <c r="C64" s="91"/>
      <c r="D64" s="91"/>
      <c r="E64" s="91"/>
      <c r="F64" s="91"/>
      <c r="G64" s="91"/>
      <c r="H64" s="91"/>
      <c r="I64" s="91"/>
      <c r="J64" s="91"/>
      <c r="K64" s="91"/>
      <c r="L64" s="91"/>
      <c r="M64" s="91"/>
      <c r="N64" s="91"/>
      <c r="O64" s="91"/>
      <c r="P64" s="91"/>
      <c r="Q64" s="91"/>
      <c r="R64" s="91"/>
      <c r="S64" s="91"/>
      <c r="T64" s="91"/>
      <c r="U64" s="91"/>
      <c r="V64" s="91"/>
      <c r="W64" s="91"/>
      <c r="X64" s="91"/>
      <c r="Y64" s="91"/>
      <c r="Z64" s="91"/>
    </row>
    <row r="65" spans="1:26" ht="26.25" x14ac:dyDescent="0.4">
      <c r="A65" s="91"/>
      <c r="B65" s="198"/>
      <c r="C65" s="198"/>
      <c r="D65" s="91"/>
      <c r="E65" s="91"/>
      <c r="F65" s="91"/>
      <c r="G65" s="91"/>
      <c r="H65" s="91"/>
      <c r="I65" s="115"/>
      <c r="J65" s="115"/>
      <c r="K65" s="91"/>
      <c r="L65" s="91"/>
      <c r="M65" s="91"/>
      <c r="N65" s="91"/>
      <c r="O65" s="91"/>
      <c r="P65" s="91"/>
      <c r="Q65" s="91"/>
      <c r="R65" s="91"/>
      <c r="S65" s="91"/>
      <c r="T65" s="91"/>
      <c r="U65" s="91"/>
      <c r="V65" s="91"/>
      <c r="W65" s="91"/>
      <c r="X65" s="91"/>
      <c r="Y65" s="91"/>
      <c r="Z65" s="91"/>
    </row>
    <row r="66" spans="1:26" ht="15" x14ac:dyDescent="0.25">
      <c r="A66" s="91"/>
      <c r="B66" s="91"/>
      <c r="C66" s="91"/>
      <c r="D66" s="91"/>
      <c r="E66" s="199"/>
      <c r="F66" s="91"/>
      <c r="G66" s="199"/>
      <c r="H66" s="91"/>
      <c r="I66" s="91"/>
      <c r="J66" s="91"/>
      <c r="K66" s="91"/>
      <c r="L66" s="91"/>
      <c r="M66" s="91"/>
      <c r="N66" s="91"/>
      <c r="O66" s="91"/>
      <c r="P66" s="91"/>
      <c r="Q66" s="91"/>
      <c r="R66" s="91"/>
      <c r="S66" s="91"/>
      <c r="T66" s="91"/>
      <c r="U66" s="91"/>
      <c r="V66" s="91"/>
      <c r="W66" s="91"/>
      <c r="X66" s="91"/>
      <c r="Y66" s="91"/>
      <c r="Z66" s="91"/>
    </row>
    <row r="67" spans="1:26" ht="15" x14ac:dyDescent="0.25">
      <c r="A67" s="91"/>
      <c r="B67" s="91"/>
      <c r="C67" s="91"/>
      <c r="D67" s="91"/>
      <c r="E67" s="200"/>
      <c r="F67" s="91"/>
      <c r="G67" s="201"/>
      <c r="H67" s="91"/>
      <c r="I67" s="91"/>
      <c r="J67" s="91"/>
      <c r="K67" s="91"/>
      <c r="L67" s="91"/>
      <c r="M67" s="91"/>
      <c r="N67" s="91"/>
      <c r="O67" s="91"/>
      <c r="P67" s="91"/>
      <c r="Q67" s="91"/>
      <c r="R67" s="91"/>
      <c r="S67" s="91"/>
      <c r="T67" s="91"/>
      <c r="U67" s="91"/>
      <c r="V67" s="91"/>
      <c r="W67" s="91"/>
      <c r="X67" s="91"/>
      <c r="Y67" s="91"/>
      <c r="Z67" s="91"/>
    </row>
    <row r="68" spans="1:26" ht="15" x14ac:dyDescent="0.25">
      <c r="A68" s="91"/>
      <c r="B68" s="91"/>
      <c r="C68" s="91"/>
      <c r="D68" s="91"/>
      <c r="E68" s="200"/>
      <c r="F68" s="91"/>
      <c r="G68" s="201"/>
      <c r="H68" s="91"/>
      <c r="I68" s="91"/>
      <c r="J68" s="91"/>
      <c r="K68" s="91"/>
      <c r="L68" s="91"/>
      <c r="M68" s="91"/>
      <c r="N68" s="91"/>
      <c r="O68" s="91"/>
      <c r="P68" s="91"/>
      <c r="Q68" s="91"/>
      <c r="R68" s="91"/>
      <c r="S68" s="91"/>
      <c r="T68" s="91"/>
      <c r="U68" s="91"/>
      <c r="V68" s="91"/>
      <c r="W68" s="91"/>
      <c r="X68" s="91"/>
      <c r="Y68" s="91"/>
      <c r="Z68" s="91"/>
    </row>
    <row r="69" spans="1:26" ht="15" x14ac:dyDescent="0.25">
      <c r="A69" s="91"/>
      <c r="B69" s="91"/>
      <c r="C69" s="91"/>
      <c r="D69" s="91"/>
      <c r="E69" s="200"/>
      <c r="F69" s="91"/>
      <c r="G69" s="201"/>
      <c r="H69" s="91"/>
      <c r="I69" s="91"/>
      <c r="J69" s="91"/>
      <c r="K69" s="91"/>
      <c r="L69" s="91"/>
      <c r="M69" s="91"/>
      <c r="N69" s="91"/>
      <c r="O69" s="91"/>
      <c r="P69" s="91"/>
      <c r="Q69" s="91"/>
      <c r="R69" s="91"/>
      <c r="S69" s="91"/>
      <c r="T69" s="91"/>
      <c r="U69" s="91"/>
      <c r="V69" s="91"/>
      <c r="W69" s="91"/>
      <c r="X69" s="91"/>
      <c r="Y69" s="91"/>
      <c r="Z69" s="91"/>
    </row>
    <row r="70" spans="1:26" ht="15" customHeight="1" x14ac:dyDescent="0.25">
      <c r="A70" s="91"/>
      <c r="B70" s="91"/>
      <c r="C70" s="91"/>
      <c r="D70" s="91"/>
      <c r="E70" s="200"/>
      <c r="F70" s="91"/>
      <c r="G70" s="201"/>
      <c r="H70" s="91"/>
      <c r="I70" s="91"/>
      <c r="J70" s="91"/>
      <c r="K70" s="91"/>
      <c r="L70" s="91"/>
      <c r="M70" s="124"/>
      <c r="N70" s="91"/>
      <c r="O70" s="91"/>
      <c r="P70" s="91"/>
      <c r="Q70" s="91"/>
      <c r="R70" s="91"/>
      <c r="S70" s="91"/>
      <c r="T70" s="91"/>
      <c r="U70" s="91"/>
      <c r="V70" s="124"/>
      <c r="W70" s="91"/>
      <c r="X70" s="91"/>
      <c r="Y70" s="91"/>
      <c r="Z70" s="91"/>
    </row>
    <row r="71" spans="1:26" ht="28.5" x14ac:dyDescent="0.45">
      <c r="A71" s="91"/>
      <c r="B71" s="91"/>
      <c r="C71" s="91"/>
      <c r="D71" s="91"/>
      <c r="E71" s="91"/>
      <c r="F71" s="91"/>
      <c r="G71" s="202"/>
      <c r="H71" s="91"/>
      <c r="I71" s="91"/>
      <c r="J71" s="115"/>
      <c r="K71" s="91"/>
      <c r="L71" s="91"/>
      <c r="M71" s="126"/>
      <c r="N71" s="91"/>
      <c r="O71" s="91"/>
      <c r="P71" s="91"/>
      <c r="Q71" s="91"/>
      <c r="R71" s="115"/>
      <c r="S71" s="91"/>
      <c r="T71" s="91"/>
      <c r="U71" s="91"/>
      <c r="V71" s="166"/>
      <c r="W71" s="91"/>
      <c r="X71" s="91"/>
      <c r="Y71" s="91"/>
      <c r="Z71" s="91"/>
    </row>
    <row r="72" spans="1:26" ht="15" x14ac:dyDescent="0.25">
      <c r="A72" s="91"/>
      <c r="B72" s="91"/>
      <c r="C72" s="91"/>
      <c r="D72" s="91"/>
      <c r="E72" s="91"/>
      <c r="F72" s="91"/>
      <c r="G72" s="91"/>
      <c r="H72" s="91"/>
      <c r="I72" s="91"/>
      <c r="J72" s="91"/>
      <c r="K72" s="91"/>
      <c r="L72" s="91"/>
      <c r="M72" s="91"/>
      <c r="N72" s="91"/>
      <c r="O72" s="91"/>
      <c r="P72" s="91"/>
      <c r="Q72" s="91"/>
      <c r="R72" s="91"/>
      <c r="S72" s="91"/>
      <c r="T72" s="91"/>
      <c r="U72" s="91"/>
      <c r="V72" s="91"/>
      <c r="W72" s="91"/>
      <c r="X72" s="91"/>
      <c r="Y72" s="91"/>
      <c r="Z72" s="91"/>
    </row>
    <row r="73" spans="1:26" ht="15" x14ac:dyDescent="0.25">
      <c r="A73" s="91"/>
      <c r="B73" s="91"/>
      <c r="C73" s="91"/>
      <c r="D73" s="91"/>
      <c r="E73" s="91"/>
      <c r="F73" s="91"/>
      <c r="G73" s="91"/>
      <c r="H73" s="91"/>
      <c r="I73" s="91"/>
      <c r="J73" s="91"/>
      <c r="K73" s="91"/>
      <c r="L73" s="91"/>
      <c r="M73" s="91"/>
      <c r="N73" s="91"/>
      <c r="O73" s="91"/>
      <c r="P73" s="91"/>
      <c r="Q73" s="91"/>
      <c r="R73" s="91"/>
      <c r="S73" s="91"/>
      <c r="T73" s="91"/>
      <c r="U73" s="91"/>
      <c r="V73" s="91"/>
      <c r="W73" s="91"/>
      <c r="X73" s="91"/>
      <c r="Y73" s="91"/>
      <c r="Z73" s="91"/>
    </row>
    <row r="74" spans="1:26" ht="15" x14ac:dyDescent="0.25">
      <c r="A74" s="91"/>
      <c r="B74" s="91"/>
      <c r="C74" s="91"/>
      <c r="D74" s="91"/>
      <c r="E74" s="91"/>
      <c r="F74" s="91"/>
      <c r="G74" s="124"/>
      <c r="H74" s="91"/>
      <c r="I74" s="91"/>
      <c r="J74" s="91"/>
      <c r="K74" s="91"/>
      <c r="L74" s="91"/>
      <c r="M74" s="91"/>
      <c r="N74" s="91"/>
      <c r="O74" s="91"/>
      <c r="P74" s="91"/>
      <c r="Q74" s="91"/>
      <c r="R74" s="91"/>
      <c r="S74" s="91"/>
      <c r="T74" s="91"/>
      <c r="U74" s="91"/>
      <c r="V74" s="124"/>
      <c r="W74" s="91"/>
      <c r="X74" s="91"/>
      <c r="Y74" s="91"/>
      <c r="Z74" s="91"/>
    </row>
    <row r="75" spans="1:26" ht="28.5" x14ac:dyDescent="0.45">
      <c r="A75" s="91"/>
      <c r="B75" s="91"/>
      <c r="C75" s="115"/>
      <c r="D75" s="91"/>
      <c r="E75" s="91"/>
      <c r="F75" s="91"/>
      <c r="G75" s="166"/>
      <c r="H75" s="91"/>
      <c r="I75" s="91"/>
      <c r="J75" s="91"/>
      <c r="K75" s="91"/>
      <c r="L75" s="91"/>
      <c r="M75" s="91"/>
      <c r="N75" s="91"/>
      <c r="O75" s="91"/>
      <c r="P75" s="91"/>
      <c r="Q75" s="91"/>
      <c r="R75" s="115"/>
      <c r="S75" s="91"/>
      <c r="T75" s="91"/>
      <c r="U75" s="91"/>
      <c r="V75" s="170"/>
      <c r="W75" s="91"/>
      <c r="X75" s="91"/>
      <c r="Y75" s="91"/>
      <c r="Z75" s="91"/>
    </row>
    <row r="76" spans="1:26" ht="15" x14ac:dyDescent="0.25">
      <c r="A76" s="91"/>
      <c r="B76" s="91"/>
      <c r="C76" s="91"/>
      <c r="D76" s="91"/>
      <c r="E76" s="91"/>
      <c r="F76" s="91"/>
      <c r="G76" s="91"/>
      <c r="H76" s="91"/>
      <c r="I76" s="91"/>
      <c r="J76" s="91"/>
      <c r="K76" s="91"/>
      <c r="L76" s="91"/>
      <c r="M76" s="91"/>
      <c r="N76" s="91"/>
      <c r="O76" s="91"/>
      <c r="P76" s="91"/>
      <c r="Q76" s="91"/>
      <c r="R76" s="91"/>
      <c r="S76" s="91"/>
      <c r="T76" s="91"/>
      <c r="U76" s="91"/>
      <c r="V76" s="91"/>
      <c r="W76" s="91"/>
      <c r="X76" s="91"/>
      <c r="Y76" s="91"/>
      <c r="Z76" s="91"/>
    </row>
    <row r="77" spans="1:26" ht="15" x14ac:dyDescent="0.25">
      <c r="A77" s="91"/>
      <c r="B77" s="91"/>
      <c r="C77" s="91"/>
      <c r="D77" s="91"/>
      <c r="E77" s="91"/>
      <c r="F77" s="91"/>
      <c r="G77" s="91"/>
      <c r="H77" s="91"/>
      <c r="I77" s="91"/>
      <c r="J77" s="91"/>
      <c r="K77" s="91"/>
      <c r="L77" s="91"/>
      <c r="M77" s="91"/>
      <c r="N77" s="91"/>
      <c r="O77" s="91"/>
      <c r="P77" s="91"/>
      <c r="Q77" s="91"/>
      <c r="R77" s="91"/>
      <c r="S77" s="91"/>
      <c r="T77" s="91"/>
      <c r="U77" s="91"/>
      <c r="V77" s="91"/>
      <c r="W77" s="91"/>
      <c r="X77" s="91"/>
      <c r="Y77" s="91"/>
      <c r="Z77" s="91"/>
    </row>
    <row r="78" spans="1:26" ht="15" x14ac:dyDescent="0.25">
      <c r="A78" s="91"/>
      <c r="B78" s="91"/>
      <c r="C78" s="91"/>
      <c r="D78" s="91"/>
      <c r="E78" s="91"/>
      <c r="F78" s="91"/>
      <c r="G78" s="91"/>
      <c r="H78" s="91"/>
      <c r="I78" s="91"/>
      <c r="J78" s="91"/>
      <c r="K78" s="91"/>
      <c r="L78" s="91"/>
      <c r="M78" s="91"/>
      <c r="N78" s="91"/>
      <c r="O78" s="91"/>
      <c r="P78" s="91"/>
      <c r="Q78" s="91"/>
      <c r="R78" s="91"/>
      <c r="S78" s="91"/>
      <c r="T78" s="91"/>
      <c r="U78" s="91"/>
      <c r="V78" s="91"/>
      <c r="W78" s="91"/>
      <c r="X78" s="91"/>
      <c r="Y78" s="91"/>
      <c r="Z78" s="91"/>
    </row>
    <row r="79" spans="1:26" ht="15" x14ac:dyDescent="0.25">
      <c r="A79" s="91"/>
      <c r="B79" s="91"/>
      <c r="C79" s="91"/>
      <c r="D79" s="91"/>
      <c r="E79" s="91"/>
      <c r="F79" s="91"/>
      <c r="G79" s="91"/>
      <c r="H79" s="91"/>
      <c r="I79" s="91"/>
      <c r="J79" s="91"/>
      <c r="K79" s="91"/>
      <c r="L79" s="91"/>
      <c r="M79" s="91"/>
      <c r="N79" s="91"/>
      <c r="O79" s="91"/>
      <c r="P79" s="91"/>
      <c r="Q79" s="91"/>
      <c r="R79" s="91"/>
      <c r="S79" s="91"/>
      <c r="T79" s="91"/>
      <c r="U79" s="91"/>
      <c r="V79" s="91"/>
      <c r="W79" s="91"/>
      <c r="X79" s="91"/>
      <c r="Y79" s="91"/>
      <c r="Z79" s="91"/>
    </row>
    <row r="80" spans="1:26" ht="15" x14ac:dyDescent="0.25">
      <c r="A80" s="91"/>
      <c r="B80" s="91"/>
      <c r="C80" s="91"/>
      <c r="D80" s="91"/>
      <c r="E80" s="91"/>
      <c r="F80" s="91"/>
      <c r="G80" s="91"/>
      <c r="H80" s="91"/>
      <c r="I80" s="91"/>
      <c r="J80" s="91"/>
      <c r="K80" s="91"/>
      <c r="L80" s="91"/>
      <c r="M80" s="91"/>
      <c r="N80" s="91"/>
      <c r="O80" s="91"/>
      <c r="P80" s="91"/>
      <c r="Q80" s="91"/>
      <c r="R80" s="91"/>
      <c r="S80" s="91"/>
      <c r="T80" s="91"/>
      <c r="U80" s="91"/>
      <c r="V80" s="91"/>
      <c r="W80" s="91"/>
      <c r="X80" s="91"/>
      <c r="Y80" s="91"/>
      <c r="Z80" s="91"/>
    </row>
    <row r="81" spans="1:26" ht="15" x14ac:dyDescent="0.25">
      <c r="A81" s="91"/>
      <c r="B81" s="91"/>
      <c r="C81" s="91"/>
      <c r="D81" s="91"/>
      <c r="E81" s="91"/>
      <c r="F81" s="91"/>
      <c r="G81" s="91"/>
      <c r="H81" s="91"/>
      <c r="I81" s="91"/>
      <c r="J81" s="91"/>
      <c r="K81" s="91"/>
      <c r="L81" s="91"/>
      <c r="M81" s="91"/>
      <c r="N81" s="91"/>
      <c r="O81" s="91"/>
      <c r="P81" s="91"/>
      <c r="Q81" s="91"/>
      <c r="R81" s="91"/>
      <c r="S81" s="91"/>
      <c r="T81" s="91"/>
      <c r="U81" s="91"/>
      <c r="V81" s="91"/>
      <c r="W81" s="91"/>
      <c r="X81" s="91"/>
      <c r="Y81" s="91"/>
      <c r="Z81" s="91"/>
    </row>
    <row r="82" spans="1:26" ht="15" x14ac:dyDescent="0.25">
      <c r="A82" s="91"/>
      <c r="B82" s="91"/>
      <c r="C82" s="91"/>
      <c r="D82" s="91"/>
      <c r="E82" s="91"/>
      <c r="F82" s="91"/>
      <c r="G82" s="91"/>
      <c r="H82" s="91"/>
      <c r="I82" s="91"/>
      <c r="J82" s="91"/>
      <c r="K82" s="91"/>
      <c r="L82" s="91"/>
      <c r="M82" s="91"/>
      <c r="N82" s="91"/>
      <c r="O82" s="91"/>
      <c r="P82" s="91"/>
      <c r="Q82" s="91"/>
      <c r="R82" s="91"/>
      <c r="S82" s="91"/>
      <c r="T82" s="91"/>
      <c r="U82" s="91"/>
      <c r="V82" s="91"/>
      <c r="W82" s="91"/>
      <c r="X82" s="91"/>
      <c r="Y82" s="91"/>
      <c r="Z82" s="91"/>
    </row>
    <row r="83" spans="1:26" ht="15" x14ac:dyDescent="0.25">
      <c r="A83" s="91"/>
      <c r="B83" s="91"/>
      <c r="C83" s="91"/>
      <c r="D83" s="91"/>
      <c r="E83" s="91"/>
      <c r="F83" s="91"/>
      <c r="G83" s="91"/>
      <c r="H83" s="91"/>
      <c r="I83" s="91"/>
      <c r="J83" s="91"/>
      <c r="K83" s="91"/>
      <c r="L83" s="91"/>
      <c r="M83" s="91"/>
      <c r="N83" s="91"/>
      <c r="O83" s="91"/>
      <c r="P83" s="91"/>
      <c r="Q83" s="91"/>
      <c r="R83" s="91"/>
      <c r="S83" s="91"/>
      <c r="T83" s="91"/>
      <c r="U83" s="91"/>
      <c r="V83" s="91"/>
      <c r="W83" s="91"/>
      <c r="X83" s="91"/>
      <c r="Y83" s="91"/>
      <c r="Z83" s="91"/>
    </row>
    <row r="84" spans="1:26" ht="15" x14ac:dyDescent="0.25">
      <c r="A84" s="91"/>
      <c r="B84" s="91"/>
      <c r="C84" s="91"/>
      <c r="D84" s="91"/>
      <c r="E84" s="91"/>
      <c r="F84" s="91"/>
      <c r="G84" s="91"/>
      <c r="H84" s="91"/>
      <c r="I84" s="91"/>
      <c r="J84" s="91"/>
      <c r="K84" s="91"/>
      <c r="L84" s="91"/>
      <c r="M84" s="91"/>
      <c r="N84" s="91"/>
      <c r="O84" s="91"/>
      <c r="P84" s="91"/>
      <c r="Q84" s="91"/>
      <c r="R84" s="91"/>
      <c r="S84" s="91"/>
      <c r="T84" s="91"/>
      <c r="U84" s="91"/>
      <c r="V84" s="91"/>
      <c r="W84" s="91"/>
      <c r="X84" s="91"/>
      <c r="Y84" s="91"/>
      <c r="Z84" s="91"/>
    </row>
    <row r="85" spans="1:26" ht="15" x14ac:dyDescent="0.25">
      <c r="A85" s="91"/>
      <c r="B85" s="91"/>
      <c r="C85" s="91"/>
      <c r="D85" s="91"/>
      <c r="E85" s="91"/>
      <c r="F85" s="91"/>
      <c r="G85" s="91"/>
      <c r="H85" s="91"/>
      <c r="I85" s="91"/>
      <c r="J85" s="91"/>
      <c r="K85" s="91"/>
      <c r="L85" s="91"/>
      <c r="M85" s="91"/>
      <c r="N85" s="91"/>
      <c r="O85" s="91"/>
      <c r="P85" s="91"/>
      <c r="Q85" s="91"/>
      <c r="R85" s="91"/>
      <c r="S85" s="91"/>
      <c r="T85" s="91"/>
      <c r="U85" s="91"/>
      <c r="V85" s="91"/>
      <c r="W85" s="91"/>
      <c r="X85" s="91"/>
      <c r="Y85" s="91"/>
      <c r="Z85" s="91"/>
    </row>
    <row r="86" spans="1:26" ht="15" x14ac:dyDescent="0.25">
      <c r="A86" s="91"/>
      <c r="B86" s="91"/>
      <c r="C86" s="91"/>
      <c r="D86" s="91"/>
      <c r="E86" s="91"/>
      <c r="F86" s="91"/>
      <c r="G86" s="91"/>
      <c r="H86" s="91"/>
      <c r="I86" s="91"/>
      <c r="J86" s="91"/>
      <c r="K86" s="91"/>
      <c r="L86" s="91"/>
      <c r="M86" s="91"/>
      <c r="N86" s="91"/>
      <c r="O86" s="91"/>
      <c r="P86" s="91"/>
      <c r="Q86" s="91"/>
      <c r="R86" s="91"/>
      <c r="S86" s="91"/>
      <c r="T86" s="91"/>
      <c r="U86" s="91"/>
      <c r="V86" s="91"/>
      <c r="W86" s="91"/>
      <c r="X86" s="91"/>
      <c r="Y86" s="91"/>
      <c r="Z86" s="91"/>
    </row>
    <row r="87" spans="1:26" ht="15" x14ac:dyDescent="0.25">
      <c r="A87" s="91"/>
      <c r="B87" s="91"/>
      <c r="C87" s="91"/>
      <c r="D87" s="91"/>
      <c r="E87" s="91"/>
      <c r="F87" s="91"/>
      <c r="G87" s="91"/>
      <c r="H87" s="91"/>
      <c r="I87" s="91"/>
      <c r="J87" s="91"/>
      <c r="K87" s="91"/>
      <c r="L87" s="91"/>
      <c r="M87" s="91"/>
      <c r="N87" s="91"/>
      <c r="O87" s="91"/>
      <c r="P87" s="91"/>
      <c r="Q87" s="91"/>
      <c r="R87" s="91"/>
      <c r="S87" s="91"/>
      <c r="T87" s="91"/>
      <c r="U87" s="91"/>
      <c r="V87" s="91"/>
      <c r="W87" s="91"/>
      <c r="X87" s="91"/>
      <c r="Y87" s="91"/>
      <c r="Z87" s="91"/>
    </row>
    <row r="88" spans="1:26" ht="15" x14ac:dyDescent="0.25">
      <c r="A88" s="91"/>
      <c r="B88" s="91"/>
      <c r="C88" s="91"/>
      <c r="D88" s="91"/>
      <c r="E88" s="91"/>
      <c r="F88" s="91"/>
      <c r="G88" s="91"/>
      <c r="H88" s="91"/>
      <c r="I88" s="91"/>
      <c r="J88" s="91"/>
      <c r="K88" s="91"/>
      <c r="L88" s="91"/>
      <c r="M88" s="91"/>
      <c r="N88" s="91"/>
      <c r="O88" s="91"/>
      <c r="P88" s="91"/>
      <c r="Q88" s="91"/>
      <c r="R88" s="91"/>
      <c r="S88" s="91"/>
      <c r="T88" s="91"/>
      <c r="U88" s="91"/>
      <c r="V88" s="91"/>
      <c r="W88" s="91"/>
      <c r="X88" s="91"/>
      <c r="Y88" s="91"/>
      <c r="Z88" s="91"/>
    </row>
    <row r="89" spans="1:26" ht="15" x14ac:dyDescent="0.25">
      <c r="A89" s="91"/>
      <c r="B89" s="91"/>
      <c r="C89" s="91"/>
      <c r="D89" s="91"/>
      <c r="E89" s="91"/>
      <c r="F89" s="91"/>
      <c r="G89" s="91"/>
      <c r="H89" s="91"/>
      <c r="I89" s="91"/>
      <c r="J89" s="91"/>
      <c r="K89" s="91"/>
      <c r="L89" s="91"/>
      <c r="M89" s="91"/>
      <c r="N89" s="91"/>
      <c r="O89" s="91"/>
      <c r="P89" s="91"/>
      <c r="Q89" s="91"/>
      <c r="R89" s="91"/>
      <c r="S89" s="91"/>
      <c r="T89" s="91"/>
      <c r="U89" s="91"/>
      <c r="V89" s="91"/>
      <c r="W89" s="91"/>
      <c r="X89" s="91"/>
      <c r="Y89" s="91"/>
      <c r="Z89" s="91"/>
    </row>
    <row r="90" spans="1:26" ht="15" x14ac:dyDescent="0.25">
      <c r="A90" s="91"/>
      <c r="B90" s="91"/>
      <c r="C90" s="91"/>
      <c r="D90" s="91"/>
      <c r="E90" s="91"/>
      <c r="F90" s="91"/>
      <c r="G90" s="91"/>
      <c r="H90" s="91"/>
      <c r="I90" s="91"/>
      <c r="J90" s="91"/>
      <c r="K90" s="91"/>
      <c r="L90" s="91"/>
      <c r="M90" s="91"/>
      <c r="N90" s="91"/>
      <c r="O90" s="91"/>
      <c r="P90" s="91"/>
      <c r="Q90" s="91"/>
      <c r="R90" s="91"/>
      <c r="S90" s="91"/>
      <c r="T90" s="91"/>
      <c r="U90" s="91"/>
      <c r="V90" s="91"/>
      <c r="W90" s="91"/>
      <c r="X90" s="91"/>
      <c r="Y90" s="91"/>
      <c r="Z90" s="91"/>
    </row>
    <row r="91" spans="1:26" ht="15" x14ac:dyDescent="0.25">
      <c r="A91" s="91"/>
      <c r="B91" s="91"/>
      <c r="C91" s="91"/>
      <c r="D91" s="91"/>
      <c r="E91" s="91"/>
      <c r="F91" s="91"/>
      <c r="G91" s="91"/>
      <c r="H91" s="91"/>
      <c r="I91" s="91"/>
      <c r="J91" s="91"/>
      <c r="K91" s="91"/>
      <c r="L91" s="91"/>
      <c r="M91" s="91"/>
      <c r="N91" s="91"/>
      <c r="O91" s="91"/>
      <c r="P91" s="91"/>
      <c r="Q91" s="91"/>
      <c r="R91" s="91"/>
      <c r="S91" s="91"/>
      <c r="T91" s="91"/>
      <c r="U91" s="91"/>
      <c r="V91" s="91"/>
      <c r="W91" s="91"/>
      <c r="X91" s="91"/>
      <c r="Y91" s="91"/>
      <c r="Z91" s="91"/>
    </row>
    <row r="92" spans="1:26" ht="15" x14ac:dyDescent="0.25">
      <c r="A92" s="91"/>
      <c r="B92" s="91"/>
      <c r="C92" s="91"/>
      <c r="D92" s="91"/>
      <c r="E92" s="91"/>
      <c r="F92" s="91"/>
      <c r="G92" s="91"/>
      <c r="H92" s="91"/>
      <c r="I92" s="91"/>
      <c r="J92" s="91"/>
      <c r="K92" s="91"/>
      <c r="L92" s="91"/>
      <c r="M92" s="91"/>
      <c r="N92" s="91"/>
      <c r="O92" s="91"/>
      <c r="P92" s="91"/>
      <c r="Q92" s="91"/>
      <c r="R92" s="91"/>
      <c r="S92" s="91"/>
      <c r="T92" s="91"/>
      <c r="U92" s="91"/>
      <c r="V92" s="91"/>
      <c r="W92" s="91"/>
      <c r="X92" s="91"/>
      <c r="Y92" s="91"/>
      <c r="Z92" s="91"/>
    </row>
    <row r="93" spans="1:26" ht="15" x14ac:dyDescent="0.25">
      <c r="A93" s="91"/>
      <c r="B93" s="91"/>
      <c r="C93" s="91"/>
      <c r="D93" s="91"/>
      <c r="E93" s="91"/>
      <c r="F93" s="91"/>
      <c r="G93" s="91"/>
      <c r="H93" s="91"/>
      <c r="I93" s="91"/>
      <c r="J93" s="91"/>
      <c r="K93" s="91"/>
      <c r="L93" s="91"/>
      <c r="M93" s="91"/>
      <c r="N93" s="91"/>
      <c r="O93" s="91"/>
      <c r="P93" s="91"/>
      <c r="Q93" s="91"/>
      <c r="R93" s="91"/>
      <c r="S93" s="91"/>
      <c r="T93" s="91"/>
      <c r="U93" s="91"/>
      <c r="V93" s="91"/>
      <c r="W93" s="91"/>
      <c r="X93" s="91"/>
      <c r="Y93" s="91"/>
      <c r="Z93" s="91"/>
    </row>
    <row r="94" spans="1:26" ht="15" x14ac:dyDescent="0.25">
      <c r="A94" s="91"/>
      <c r="B94" s="91"/>
      <c r="C94" s="91"/>
      <c r="D94" s="91"/>
      <c r="E94" s="91"/>
      <c r="F94" s="91"/>
      <c r="G94" s="91"/>
      <c r="H94" s="91"/>
      <c r="I94" s="91"/>
      <c r="J94" s="91"/>
      <c r="K94" s="91"/>
      <c r="L94" s="91"/>
      <c r="M94" s="91"/>
      <c r="N94" s="91"/>
      <c r="O94" s="91"/>
      <c r="P94" s="91"/>
      <c r="Q94" s="91"/>
      <c r="R94" s="91"/>
      <c r="S94" s="91"/>
      <c r="T94" s="91"/>
      <c r="U94" s="91"/>
      <c r="V94" s="91"/>
      <c r="W94" s="91"/>
      <c r="X94" s="91"/>
      <c r="Y94" s="91"/>
      <c r="Z94" s="91"/>
    </row>
    <row r="95" spans="1:26" ht="15" x14ac:dyDescent="0.25">
      <c r="A95" s="91"/>
      <c r="B95" s="91"/>
      <c r="C95" s="91"/>
      <c r="D95" s="91"/>
      <c r="E95" s="91"/>
      <c r="F95" s="91"/>
      <c r="G95" s="91"/>
      <c r="H95" s="91"/>
      <c r="I95" s="91"/>
      <c r="J95" s="91"/>
      <c r="K95" s="91"/>
      <c r="L95" s="91"/>
      <c r="M95" s="91"/>
      <c r="N95" s="91"/>
      <c r="O95" s="91"/>
      <c r="P95" s="91"/>
      <c r="Q95" s="91"/>
      <c r="R95" s="91"/>
      <c r="S95" s="91"/>
      <c r="T95" s="91"/>
      <c r="U95" s="91"/>
      <c r="V95" s="91"/>
      <c r="W95" s="91"/>
      <c r="X95" s="91"/>
      <c r="Y95" s="91"/>
      <c r="Z95" s="91"/>
    </row>
    <row r="96" spans="1:26" ht="15" x14ac:dyDescent="0.25">
      <c r="A96" s="91"/>
      <c r="B96" s="91"/>
      <c r="C96" s="91"/>
      <c r="D96" s="91"/>
      <c r="E96" s="91"/>
      <c r="F96" s="91"/>
      <c r="G96" s="91"/>
      <c r="H96" s="91"/>
      <c r="I96" s="91"/>
      <c r="J96" s="91"/>
      <c r="K96" s="91"/>
      <c r="L96" s="91"/>
      <c r="M96" s="91"/>
      <c r="N96" s="91"/>
      <c r="O96" s="91"/>
      <c r="P96" s="91"/>
      <c r="Q96" s="91"/>
      <c r="R96" s="91"/>
      <c r="S96" s="91"/>
      <c r="T96" s="91"/>
      <c r="U96" s="91"/>
      <c r="V96" s="91"/>
      <c r="W96" s="91"/>
      <c r="X96" s="91"/>
      <c r="Y96" s="91"/>
      <c r="Z96" s="91"/>
    </row>
    <row r="97" spans="1:26" ht="15" x14ac:dyDescent="0.25">
      <c r="A97" s="91"/>
      <c r="B97" s="91"/>
      <c r="C97" s="91"/>
      <c r="D97" s="91"/>
      <c r="E97" s="91"/>
      <c r="F97" s="91"/>
      <c r="G97" s="91"/>
      <c r="H97" s="91"/>
      <c r="I97" s="91"/>
      <c r="J97" s="91"/>
      <c r="K97" s="91"/>
      <c r="L97" s="91"/>
      <c r="M97" s="91"/>
      <c r="N97" s="91"/>
      <c r="O97" s="91"/>
      <c r="P97" s="91"/>
      <c r="Q97" s="91"/>
      <c r="R97" s="91"/>
      <c r="S97" s="91"/>
      <c r="T97" s="91"/>
      <c r="U97" s="91"/>
      <c r="V97" s="91"/>
      <c r="W97" s="91"/>
      <c r="X97" s="91"/>
      <c r="Y97" s="91"/>
      <c r="Z97" s="91"/>
    </row>
    <row r="98" spans="1:26" ht="15" x14ac:dyDescent="0.25">
      <c r="A98" s="91"/>
      <c r="B98" s="91"/>
      <c r="C98" s="91"/>
      <c r="D98" s="91"/>
      <c r="E98" s="91"/>
      <c r="F98" s="91"/>
      <c r="G98" s="91"/>
      <c r="H98" s="91"/>
      <c r="I98" s="91"/>
      <c r="J98" s="91"/>
      <c r="K98" s="91"/>
      <c r="L98" s="91"/>
      <c r="M98" s="91"/>
      <c r="N98" s="91"/>
      <c r="O98" s="91"/>
      <c r="P98" s="91"/>
      <c r="Q98" s="91"/>
      <c r="R98" s="91"/>
      <c r="S98" s="91"/>
      <c r="T98" s="91"/>
      <c r="U98" s="91"/>
      <c r="V98" s="91"/>
      <c r="W98" s="91"/>
      <c r="X98" s="91"/>
      <c r="Y98" s="91"/>
      <c r="Z98" s="91"/>
    </row>
    <row r="99" spans="1:26" ht="15" x14ac:dyDescent="0.25">
      <c r="A99" s="91"/>
      <c r="B99" s="91"/>
      <c r="C99" s="91"/>
      <c r="D99" s="91"/>
      <c r="E99" s="91"/>
      <c r="F99" s="91"/>
      <c r="G99" s="91"/>
      <c r="H99" s="91"/>
      <c r="I99" s="91"/>
      <c r="J99" s="91"/>
      <c r="K99" s="91"/>
      <c r="L99" s="91"/>
      <c r="M99" s="91"/>
      <c r="N99" s="91"/>
      <c r="O99" s="91"/>
      <c r="P99" s="91"/>
      <c r="Q99" s="91"/>
      <c r="R99" s="91"/>
      <c r="S99" s="91"/>
      <c r="T99" s="91"/>
      <c r="U99" s="91"/>
      <c r="V99" s="91"/>
      <c r="W99" s="91"/>
      <c r="X99" s="91"/>
      <c r="Y99" s="91"/>
      <c r="Z99" s="91"/>
    </row>
    <row r="100" spans="1:26" ht="15" x14ac:dyDescent="0.25">
      <c r="A100" s="91"/>
      <c r="B100" s="91"/>
      <c r="C100" s="91"/>
      <c r="D100" s="91"/>
      <c r="E100" s="91"/>
      <c r="F100" s="91"/>
      <c r="G100" s="91"/>
      <c r="H100" s="91"/>
      <c r="I100" s="91"/>
      <c r="J100" s="91"/>
      <c r="K100" s="91"/>
      <c r="L100" s="91"/>
      <c r="M100" s="91"/>
      <c r="N100" s="91"/>
      <c r="O100" s="91"/>
      <c r="P100" s="91"/>
      <c r="Q100" s="91"/>
      <c r="R100" s="91"/>
      <c r="S100" s="91"/>
      <c r="T100" s="91"/>
      <c r="U100" s="91"/>
      <c r="V100" s="91"/>
      <c r="W100" s="91"/>
      <c r="X100" s="91"/>
      <c r="Y100" s="91"/>
      <c r="Z100" s="91"/>
    </row>
    <row r="101" spans="1:26" ht="15" x14ac:dyDescent="0.25">
      <c r="A101" s="91"/>
      <c r="B101" s="91"/>
      <c r="C101" s="91"/>
      <c r="D101" s="91"/>
      <c r="E101" s="91"/>
      <c r="F101" s="91"/>
      <c r="G101" s="91"/>
      <c r="H101" s="91"/>
      <c r="I101" s="91"/>
      <c r="J101" s="91"/>
      <c r="K101" s="91"/>
      <c r="L101" s="91"/>
      <c r="M101" s="91"/>
      <c r="N101" s="91"/>
      <c r="O101" s="91"/>
      <c r="P101" s="91"/>
      <c r="Q101" s="91"/>
      <c r="R101" s="91"/>
      <c r="S101" s="91"/>
      <c r="T101" s="91"/>
      <c r="U101" s="91"/>
      <c r="V101" s="91"/>
      <c r="W101" s="91"/>
      <c r="X101" s="91"/>
      <c r="Y101" s="91"/>
      <c r="Z101" s="91"/>
    </row>
    <row r="102" spans="1:26" ht="15" x14ac:dyDescent="0.25">
      <c r="A102" s="91"/>
      <c r="B102" s="91"/>
      <c r="C102" s="91"/>
      <c r="D102" s="91"/>
      <c r="E102" s="91"/>
      <c r="F102" s="91"/>
      <c r="G102" s="91"/>
      <c r="H102" s="91"/>
      <c r="I102" s="91"/>
      <c r="J102" s="91"/>
      <c r="K102" s="91"/>
      <c r="L102" s="91"/>
      <c r="M102" s="91"/>
      <c r="N102" s="91"/>
      <c r="O102" s="91"/>
      <c r="P102" s="91"/>
      <c r="Q102" s="91"/>
      <c r="R102" s="91"/>
      <c r="S102" s="91"/>
      <c r="T102" s="91"/>
      <c r="U102" s="91"/>
      <c r="V102" s="91"/>
      <c r="W102" s="91"/>
      <c r="X102" s="91"/>
      <c r="Y102" s="91"/>
      <c r="Z102" s="91"/>
    </row>
    <row r="103" spans="1:26" ht="14.25" x14ac:dyDescent="0.2">
      <c r="I103" s="171"/>
      <c r="J103" s="171"/>
      <c r="K103" s="171"/>
      <c r="L103" s="171"/>
    </row>
  </sheetData>
  <mergeCells count="9">
    <mergeCell ref="C6:D6"/>
    <mergeCell ref="O5:R5"/>
    <mergeCell ref="G6:K6"/>
    <mergeCell ref="G17:T17"/>
    <mergeCell ref="G24:T25"/>
    <mergeCell ref="G22:K22"/>
    <mergeCell ref="G18:T18"/>
    <mergeCell ref="G19:T19"/>
    <mergeCell ref="G20:T20"/>
  </mergeCells>
  <conditionalFormatting sqref="G58">
    <cfRule type="cellIs" dxfId="62" priority="10" stopIfTrue="1" operator="lessThan">
      <formula>$E$35</formula>
    </cfRule>
  </conditionalFormatting>
  <conditionalFormatting sqref="G59">
    <cfRule type="expression" dxfId="61" priority="9" stopIfTrue="1">
      <formula>$E$35&lt;=$G$58</formula>
    </cfRule>
  </conditionalFormatting>
  <conditionalFormatting sqref="G24:T25">
    <cfRule type="expression" dxfId="60" priority="2">
      <formula>$G$10="Kerbside Collection"</formula>
    </cfRule>
  </conditionalFormatting>
  <conditionalFormatting sqref="O58">
    <cfRule type="cellIs" dxfId="59" priority="11" stopIfTrue="1" operator="lessThan">
      <formula>$M$35</formula>
    </cfRule>
  </conditionalFormatting>
  <conditionalFormatting sqref="V58">
    <cfRule type="cellIs" dxfId="58" priority="13" stopIfTrue="1" operator="lessThan">
      <formula>$T$35</formula>
    </cfRule>
  </conditionalFormatting>
  <conditionalFormatting sqref="V59">
    <cfRule type="expression" dxfId="57" priority="14" stopIfTrue="1">
      <formula>$T$35&lt;$V$58</formula>
    </cfRule>
  </conditionalFormatting>
  <dataValidations count="1">
    <dataValidation type="list" allowBlank="1" showInputMessage="1" showErrorMessage="1" sqref="N22" xr:uid="{00000000-0002-0000-0100-000000000000}">
      <formula1>$E$15:$G$15</formula1>
    </dataValidation>
  </dataValidations>
  <pageMargins left="0.7" right="0.7" top="0.75" bottom="0.75" header="0.3" footer="0.3"/>
  <pageSetup paperSize="9" orientation="portrait" r:id="rId1"/>
  <drawing r:id="rId2"/>
  <legacyDrawing r:id="rId3"/>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100-000001000000}">
          <x14:formula1>
            <xm:f>Assumptions!$E$14:$G$14</xm:f>
          </x14:formula1>
          <xm:sqref>G10</xm:sqref>
        </x14:dataValidation>
        <x14:dataValidation type="list" allowBlank="1" showInputMessage="1" showErrorMessage="1" xr:uid="{00000000-0002-0000-0100-000002000000}">
          <x14:formula1>
            <xm:f>'C:\Users\User\AppData\Local\Microsoft\Windows\Temporary Internet Files\Content.Outlook\5ZQKNRJ3\[DRAFT MUDs Storage Calculation Checksheet 06 October 2014 V4R0 - 14 Upper Queen St.xlsm]Sheet1'!#REF!</xm:f>
          </x14:formula1>
          <xm:sqref>N10:N16</xm:sqref>
        </x14:dataValidation>
        <x14:dataValidation type="list" allowBlank="1" showInputMessage="1" showErrorMessage="1" xr:uid="{00000000-0002-0000-0100-000003000000}">
          <x14:formula1>
            <xm:f>Assumptions!$E$18:$G$18</xm:f>
          </x14:formula1>
          <xm:sqref>G22</xm:sqref>
        </x14:dataValidation>
        <x14:dataValidation type="list" allowBlank="1" showInputMessage="1" showErrorMessage="1" xr:uid="{00000000-0002-0000-0100-000004000000}">
          <x14:formula1>
            <xm:f>Assumptions!$E$19:$H$19</xm:f>
          </x14:formula1>
          <xm:sqref>G11</xm:sqref>
        </x14:dataValidation>
        <x14:dataValidation type="list" allowBlank="1" showInputMessage="1" showErrorMessage="1" xr:uid="{00000000-0002-0000-0100-000005000000}">
          <x14:formula1>
            <xm:f>Assumptions!$E$17:$G$17</xm:f>
          </x14:formula1>
          <xm:sqref>G13:G15</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3" tint="-0.499984740745262"/>
  </sheetPr>
  <dimension ref="A1:AE97"/>
  <sheetViews>
    <sheetView showGridLines="0" showRowColHeaders="0" showZeros="0" zoomScale="70" zoomScaleNormal="70" workbookViewId="0">
      <selection activeCell="G7" sqref="G7"/>
    </sheetView>
  </sheetViews>
  <sheetFormatPr defaultColWidth="9" defaultRowHeight="11.25" x14ac:dyDescent="0.2"/>
  <cols>
    <col min="1" max="1" width="3" style="92" customWidth="1"/>
    <col min="2" max="2" width="1.625" style="92" customWidth="1"/>
    <col min="3" max="3" width="20.625" style="92" customWidth="1"/>
    <col min="4" max="4" width="21.5" style="92" customWidth="1"/>
    <col min="5" max="5" width="20.75" style="92" customWidth="1"/>
    <col min="6" max="6" width="1.625" style="92" customWidth="1"/>
    <col min="7" max="7" width="20.75" style="92" customWidth="1"/>
    <col min="8" max="8" width="1.625" style="92" customWidth="1"/>
    <col min="9" max="9" width="1.75" style="92" customWidth="1"/>
    <col min="10" max="11" width="20.625" style="92" customWidth="1"/>
    <col min="12" max="12" width="20.875" style="92" customWidth="1"/>
    <col min="13" max="13" width="1.75" style="92" customWidth="1"/>
    <col min="14" max="14" width="20.875" style="92" customWidth="1"/>
    <col min="15" max="16" width="1.625" style="92" customWidth="1"/>
    <col min="17" max="18" width="20.625" style="92" customWidth="1"/>
    <col min="19" max="19" width="20.75" style="92" customWidth="1"/>
    <col min="20" max="20" width="1.625" style="92" customWidth="1"/>
    <col min="21" max="21" width="20.875" style="92" customWidth="1"/>
    <col min="22" max="22" width="4" style="92" customWidth="1"/>
    <col min="23" max="23" width="4.75" style="92" customWidth="1"/>
    <col min="24" max="24" width="57.375" style="92" customWidth="1"/>
    <col min="25" max="16384" width="9" style="92"/>
  </cols>
  <sheetData>
    <row r="1" spans="1:31" ht="15" x14ac:dyDescent="0.25">
      <c r="A1" s="91"/>
      <c r="B1" s="91"/>
      <c r="C1" s="91"/>
      <c r="D1" s="91"/>
      <c r="E1" s="91"/>
      <c r="F1" s="91"/>
      <c r="G1" s="91"/>
      <c r="H1" s="91"/>
      <c r="I1" s="91"/>
      <c r="J1" s="91"/>
      <c r="K1" s="91"/>
      <c r="L1" s="91"/>
      <c r="M1" s="91"/>
      <c r="N1" s="91"/>
      <c r="O1" s="91"/>
      <c r="P1" s="91"/>
      <c r="Q1" s="91"/>
      <c r="R1" s="91"/>
      <c r="S1" s="91"/>
      <c r="T1" s="91"/>
      <c r="U1" s="91"/>
      <c r="V1" s="91"/>
      <c r="W1" s="91"/>
      <c r="X1" s="91"/>
      <c r="Y1" s="91"/>
      <c r="Z1" s="91"/>
      <c r="AA1" s="91"/>
      <c r="AB1" s="91"/>
      <c r="AC1" s="91"/>
      <c r="AD1" s="91"/>
      <c r="AE1" s="91"/>
    </row>
    <row r="2" spans="1:31" ht="36" x14ac:dyDescent="0.55000000000000004">
      <c r="A2" s="91"/>
      <c r="B2" s="91"/>
      <c r="C2" s="93" t="s">
        <v>176</v>
      </c>
      <c r="D2" s="94"/>
      <c r="E2" s="91"/>
      <c r="F2" s="91"/>
      <c r="G2" s="91"/>
      <c r="H2" s="91"/>
      <c r="I2" s="91"/>
      <c r="J2" s="91"/>
      <c r="K2" s="91"/>
      <c r="L2" s="91"/>
      <c r="M2" s="91"/>
      <c r="N2" s="91"/>
      <c r="O2" s="91"/>
      <c r="P2" s="91"/>
      <c r="Q2" s="91"/>
      <c r="R2" s="91"/>
      <c r="S2" s="91"/>
      <c r="T2" s="91"/>
      <c r="U2" s="91"/>
      <c r="V2" s="91"/>
      <c r="W2" s="91"/>
      <c r="X2" s="91"/>
      <c r="Y2" s="91"/>
      <c r="Z2" s="91"/>
      <c r="AA2" s="91"/>
      <c r="AB2" s="91"/>
      <c r="AC2" s="91"/>
      <c r="AD2" s="91"/>
      <c r="AE2" s="91"/>
    </row>
    <row r="3" spans="1:31" ht="15" x14ac:dyDescent="0.25">
      <c r="A3" s="91"/>
      <c r="B3" s="91"/>
      <c r="C3" s="91"/>
      <c r="D3" s="91"/>
      <c r="E3" s="91"/>
      <c r="F3" s="91"/>
      <c r="G3" s="91"/>
      <c r="H3" s="91"/>
      <c r="I3" s="91"/>
      <c r="J3" s="91"/>
      <c r="K3" s="91"/>
      <c r="L3" s="91"/>
      <c r="M3" s="91"/>
      <c r="N3" s="91"/>
      <c r="O3" s="91"/>
      <c r="P3" s="91"/>
      <c r="Q3" s="91"/>
      <c r="R3" s="91"/>
      <c r="S3" s="91"/>
      <c r="T3" s="91"/>
      <c r="U3" s="91"/>
      <c r="V3" s="91"/>
      <c r="W3" s="91"/>
      <c r="X3" s="91"/>
      <c r="Y3" s="91"/>
      <c r="Z3" s="91"/>
      <c r="AA3" s="91"/>
      <c r="AB3" s="91"/>
      <c r="AC3" s="91"/>
      <c r="AD3" s="91"/>
      <c r="AE3" s="91"/>
    </row>
    <row r="4" spans="1:31" ht="15" x14ac:dyDescent="0.25">
      <c r="A4" s="91"/>
      <c r="B4" s="91"/>
      <c r="C4" s="91"/>
      <c r="D4" s="91"/>
      <c r="E4" s="91"/>
      <c r="F4" s="91"/>
      <c r="G4" s="91"/>
      <c r="H4" s="91"/>
      <c r="I4" s="91"/>
      <c r="J4" s="91"/>
      <c r="K4" s="91"/>
      <c r="L4" s="91"/>
      <c r="M4" s="91"/>
      <c r="N4" s="91"/>
      <c r="O4" s="91"/>
      <c r="P4" s="91"/>
      <c r="Q4" s="91"/>
      <c r="R4" s="91"/>
      <c r="S4" s="91"/>
      <c r="T4" s="91"/>
      <c r="U4" s="91"/>
      <c r="V4" s="91"/>
      <c r="W4" s="91"/>
      <c r="X4" s="91"/>
      <c r="Y4" s="91"/>
      <c r="Z4" s="91"/>
      <c r="AA4" s="91"/>
      <c r="AB4" s="91"/>
      <c r="AC4" s="91"/>
      <c r="AD4" s="91"/>
      <c r="AE4" s="91"/>
    </row>
    <row r="5" spans="1:31" ht="28.5" x14ac:dyDescent="0.45">
      <c r="A5" s="91"/>
      <c r="B5" s="91"/>
      <c r="C5" s="115" t="s">
        <v>26</v>
      </c>
      <c r="D5" s="94"/>
      <c r="E5" s="91"/>
      <c r="F5" s="91"/>
      <c r="G5" s="91"/>
      <c r="H5" s="91"/>
      <c r="I5" s="91"/>
      <c r="J5" s="91"/>
      <c r="K5" s="115"/>
      <c r="L5" s="91"/>
      <c r="M5" s="91"/>
      <c r="N5" s="115"/>
      <c r="O5" s="91"/>
      <c r="P5" s="91"/>
      <c r="Q5" s="115"/>
      <c r="R5" s="91"/>
      <c r="S5" s="91"/>
      <c r="T5" s="91"/>
      <c r="U5" s="91"/>
      <c r="V5" s="91"/>
      <c r="W5" s="91"/>
      <c r="X5" s="91"/>
      <c r="Y5" s="91"/>
      <c r="Z5" s="91"/>
      <c r="AA5" s="91"/>
      <c r="AB5" s="91"/>
      <c r="AC5" s="91"/>
      <c r="AD5" s="91"/>
      <c r="AE5" s="91"/>
    </row>
    <row r="6" spans="1:31" ht="15" x14ac:dyDescent="0.25">
      <c r="A6" s="91"/>
      <c r="B6" s="203"/>
      <c r="C6" s="203"/>
      <c r="D6" s="203"/>
      <c r="E6" s="203"/>
      <c r="F6" s="203"/>
      <c r="G6" s="203"/>
      <c r="H6" s="91"/>
      <c r="I6" s="203"/>
      <c r="J6" s="203"/>
      <c r="K6" s="203"/>
      <c r="L6" s="203"/>
      <c r="M6" s="203"/>
      <c r="N6" s="204"/>
      <c r="O6" s="91"/>
      <c r="P6" s="91"/>
      <c r="Q6" s="91"/>
      <c r="R6" s="91"/>
      <c r="S6" s="91"/>
      <c r="T6" s="91"/>
      <c r="U6" s="91"/>
      <c r="V6" s="91"/>
      <c r="W6" s="91"/>
      <c r="X6" s="91"/>
      <c r="Y6" s="91"/>
      <c r="Z6" s="91"/>
      <c r="AA6" s="91"/>
      <c r="AB6" s="91"/>
      <c r="AC6" s="91"/>
      <c r="AD6" s="91"/>
      <c r="AE6" s="91"/>
    </row>
    <row r="7" spans="1:31" ht="28.5" x14ac:dyDescent="0.45">
      <c r="A7" s="91"/>
      <c r="B7" s="203"/>
      <c r="C7" s="205" t="s">
        <v>21</v>
      </c>
      <c r="D7" s="205"/>
      <c r="E7" s="205"/>
      <c r="F7" s="203"/>
      <c r="G7" s="75">
        <v>10</v>
      </c>
      <c r="H7" s="91"/>
      <c r="I7" s="203"/>
      <c r="J7" s="206" t="s">
        <v>46</v>
      </c>
      <c r="K7" s="203"/>
      <c r="L7" s="203"/>
      <c r="M7" s="203"/>
      <c r="N7" s="126">
        <f>($N$9*Assumptions!$E$6)*(Assumptions!$E$7)</f>
        <v>1200</v>
      </c>
      <c r="O7" s="91"/>
      <c r="P7" s="91"/>
      <c r="Q7" s="115" t="s">
        <v>28</v>
      </c>
      <c r="R7" s="91"/>
      <c r="S7" s="91"/>
      <c r="T7" s="91"/>
      <c r="U7" s="91"/>
      <c r="V7" s="91"/>
      <c r="W7" s="91"/>
      <c r="X7" s="91"/>
      <c r="Y7" s="91"/>
      <c r="Z7" s="91"/>
      <c r="AA7" s="91"/>
      <c r="AB7" s="91"/>
      <c r="AC7" s="91"/>
      <c r="AD7" s="91"/>
      <c r="AE7" s="91"/>
    </row>
    <row r="8" spans="1:31" ht="28.5" customHeight="1" x14ac:dyDescent="0.45">
      <c r="A8" s="91"/>
      <c r="B8" s="203"/>
      <c r="C8" s="205" t="s">
        <v>24</v>
      </c>
      <c r="D8" s="205"/>
      <c r="E8" s="205"/>
      <c r="F8" s="203"/>
      <c r="G8" s="76">
        <v>0</v>
      </c>
      <c r="H8" s="91"/>
      <c r="I8" s="203"/>
      <c r="J8" s="203"/>
      <c r="K8" s="203"/>
      <c r="L8" s="203"/>
      <c r="M8" s="203"/>
      <c r="N8" s="203"/>
      <c r="O8" s="207" t="e">
        <f>((A3+H3+O3)*2)-(#REF!*Assumptions!$G$40)</f>
        <v>#REF!</v>
      </c>
      <c r="P8" s="91"/>
      <c r="Q8" s="208" t="s">
        <v>212</v>
      </c>
      <c r="R8" s="209"/>
      <c r="S8" s="209"/>
      <c r="T8" s="209"/>
      <c r="U8" s="210"/>
      <c r="V8" s="91"/>
      <c r="W8" s="91"/>
      <c r="X8" s="91"/>
      <c r="Y8" s="91"/>
      <c r="Z8" s="91"/>
      <c r="AA8" s="91"/>
      <c r="AB8" s="91"/>
      <c r="AC8" s="91"/>
      <c r="AD8" s="91"/>
      <c r="AE8" s="91"/>
    </row>
    <row r="9" spans="1:31" ht="28.5" customHeight="1" x14ac:dyDescent="0.4">
      <c r="A9" s="91"/>
      <c r="B9" s="203"/>
      <c r="C9" s="205" t="s">
        <v>23</v>
      </c>
      <c r="D9" s="205"/>
      <c r="E9" s="205"/>
      <c r="F9" s="203"/>
      <c r="G9" s="76"/>
      <c r="H9" s="91"/>
      <c r="I9" s="203"/>
      <c r="J9" s="205" t="s">
        <v>25</v>
      </c>
      <c r="K9" s="203"/>
      <c r="L9" s="203"/>
      <c r="M9" s="203"/>
      <c r="N9" s="211">
        <f>($G$7*1)+($G$8*2)+($G$9*3)+($G$10*4)</f>
        <v>10</v>
      </c>
      <c r="O9" s="91"/>
      <c r="P9" s="91"/>
      <c r="Q9" s="212" t="s">
        <v>259</v>
      </c>
      <c r="R9" s="91"/>
      <c r="S9" s="91"/>
      <c r="T9" s="91"/>
      <c r="U9" s="91"/>
      <c r="V9" s="91"/>
      <c r="W9" s="91"/>
      <c r="X9" s="91"/>
      <c r="Y9" s="91"/>
      <c r="Z9" s="91"/>
      <c r="AA9" s="91"/>
      <c r="AB9" s="91"/>
      <c r="AC9" s="91"/>
      <c r="AD9" s="91"/>
      <c r="AE9" s="91"/>
    </row>
    <row r="10" spans="1:31" ht="28.5" customHeight="1" thickBot="1" x14ac:dyDescent="0.5">
      <c r="A10" s="91"/>
      <c r="B10" s="203"/>
      <c r="C10" s="205" t="s">
        <v>22</v>
      </c>
      <c r="D10" s="205"/>
      <c r="E10" s="205"/>
      <c r="F10" s="203"/>
      <c r="G10" s="77"/>
      <c r="H10" s="91"/>
      <c r="I10" s="203"/>
      <c r="J10" s="205" t="s">
        <v>218</v>
      </c>
      <c r="K10" s="203"/>
      <c r="L10" s="203"/>
      <c r="M10" s="203"/>
      <c r="N10" s="211">
        <f>(($G$7*1)+($G$8*2)+($G$9*3)+($G$10*4))*2</f>
        <v>20</v>
      </c>
      <c r="O10" s="170">
        <f>(SUM($N$21:$N$32))+(SUM($U$21:$U$30))+(SUM($G$22:$G$33))</f>
        <v>10</v>
      </c>
      <c r="P10" s="91"/>
      <c r="Q10" s="213" t="s">
        <v>260</v>
      </c>
      <c r="R10" s="91"/>
      <c r="S10" s="91"/>
      <c r="T10" s="91"/>
      <c r="U10" s="91"/>
      <c r="V10" s="91"/>
      <c r="W10" s="91"/>
      <c r="X10" s="91"/>
      <c r="Y10" s="91"/>
      <c r="Z10" s="91"/>
      <c r="AA10" s="91"/>
      <c r="AB10" s="91"/>
      <c r="AC10" s="91"/>
      <c r="AD10" s="91"/>
      <c r="AE10" s="91"/>
    </row>
    <row r="11" spans="1:31" ht="28.5" customHeight="1" thickBot="1" x14ac:dyDescent="0.5">
      <c r="A11" s="91"/>
      <c r="B11" s="203"/>
      <c r="C11" s="205"/>
      <c r="D11" s="205"/>
      <c r="E11" s="205"/>
      <c r="F11" s="203"/>
      <c r="G11" s="205"/>
      <c r="H11" s="91"/>
      <c r="I11" s="203"/>
      <c r="J11" s="206" t="s">
        <v>45</v>
      </c>
      <c r="K11" s="203"/>
      <c r="L11" s="203"/>
      <c r="M11" s="203"/>
      <c r="N11" s="214">
        <f>(($G$38+$N$38+$U$38)*Assumptions!$E$13)-($G$27*Assumptions!$G$40)</f>
        <v>8.4</v>
      </c>
      <c r="O11" s="91"/>
      <c r="P11" s="91"/>
      <c r="Q11" s="215"/>
      <c r="R11" s="91"/>
      <c r="S11" s="91"/>
      <c r="T11" s="91"/>
      <c r="U11" s="91"/>
      <c r="V11" s="91"/>
      <c r="W11" s="91"/>
      <c r="X11" s="91"/>
      <c r="Y11" s="91"/>
      <c r="Z11" s="91"/>
      <c r="AA11" s="91"/>
      <c r="AB11" s="91"/>
      <c r="AC11" s="91"/>
      <c r="AD11" s="91"/>
      <c r="AE11" s="91"/>
    </row>
    <row r="12" spans="1:31" ht="28.5" customHeight="1" x14ac:dyDescent="0.45">
      <c r="A12" s="91"/>
      <c r="B12" s="203"/>
      <c r="C12" s="206" t="s">
        <v>256</v>
      </c>
      <c r="D12" s="206"/>
      <c r="E12" s="206"/>
      <c r="F12" s="203"/>
      <c r="G12" s="78" t="s">
        <v>53</v>
      </c>
      <c r="H12" s="91"/>
      <c r="I12" s="203"/>
      <c r="J12" s="206" t="s">
        <v>227</v>
      </c>
      <c r="K12" s="203"/>
      <c r="L12" s="203"/>
      <c r="M12" s="203"/>
      <c r="N12" s="216">
        <f>(SUM($N$21:$N$32))+(SUM($U$21:$U$30))+(SUM($G$22:$G$33))</f>
        <v>10</v>
      </c>
      <c r="O12" s="91"/>
      <c r="P12" s="91"/>
      <c r="Q12" s="215"/>
      <c r="R12" s="91"/>
      <c r="S12" s="91"/>
      <c r="T12" s="91"/>
      <c r="U12" s="91"/>
      <c r="V12" s="91"/>
      <c r="W12" s="91"/>
      <c r="X12" s="91"/>
      <c r="Y12" s="91"/>
      <c r="Z12" s="91"/>
      <c r="AA12" s="91"/>
      <c r="AB12" s="91"/>
      <c r="AC12" s="91"/>
      <c r="AD12" s="91"/>
      <c r="AE12" s="91"/>
    </row>
    <row r="13" spans="1:31" ht="15" customHeight="1" x14ac:dyDescent="0.4">
      <c r="A13" s="91"/>
      <c r="B13" s="203"/>
      <c r="C13" s="203"/>
      <c r="D13" s="203"/>
      <c r="E13" s="206"/>
      <c r="F13" s="203"/>
      <c r="G13" s="203"/>
      <c r="H13" s="91"/>
      <c r="I13" s="203"/>
      <c r="J13" s="203"/>
      <c r="K13" s="203"/>
      <c r="L13" s="203"/>
      <c r="M13" s="203" t="s">
        <v>11</v>
      </c>
      <c r="N13" s="203"/>
      <c r="O13" s="91"/>
      <c r="P13" s="91"/>
      <c r="Q13" s="91"/>
      <c r="R13" s="91"/>
      <c r="S13" s="91"/>
      <c r="T13" s="91"/>
      <c r="U13" s="91"/>
      <c r="V13" s="91"/>
      <c r="W13" s="91"/>
      <c r="X13" s="91"/>
      <c r="Y13" s="91"/>
      <c r="Z13" s="91"/>
      <c r="AA13" s="91"/>
      <c r="AB13" s="91"/>
      <c r="AC13" s="91"/>
      <c r="AD13" s="91"/>
      <c r="AE13" s="91"/>
    </row>
    <row r="14" spans="1:31" ht="15" x14ac:dyDescent="0.25">
      <c r="A14" s="91"/>
      <c r="B14" s="91"/>
      <c r="C14" s="91"/>
      <c r="D14" s="91"/>
      <c r="E14" s="91"/>
      <c r="F14" s="91"/>
      <c r="G14" s="91"/>
      <c r="H14" s="91"/>
      <c r="I14" s="91"/>
      <c r="J14" s="91"/>
      <c r="K14" s="91"/>
      <c r="L14" s="91"/>
      <c r="M14" s="91"/>
      <c r="N14" s="91"/>
      <c r="O14" s="91"/>
      <c r="P14" s="91"/>
      <c r="Q14" s="91"/>
      <c r="R14" s="91"/>
      <c r="S14" s="91"/>
      <c r="T14" s="91"/>
      <c r="U14" s="91"/>
      <c r="V14" s="91"/>
      <c r="W14" s="91"/>
      <c r="X14" s="91"/>
      <c r="Y14" s="91"/>
      <c r="Z14" s="91"/>
      <c r="AA14" s="91"/>
      <c r="AB14" s="91"/>
      <c r="AC14" s="91"/>
      <c r="AD14" s="91"/>
      <c r="AE14" s="91"/>
    </row>
    <row r="15" spans="1:31" ht="29.25" customHeight="1" x14ac:dyDescent="0.4">
      <c r="A15" s="91"/>
      <c r="B15" s="91"/>
      <c r="C15" s="115" t="s">
        <v>244</v>
      </c>
      <c r="D15" s="91"/>
      <c r="E15" s="91"/>
      <c r="F15" s="91"/>
      <c r="G15" s="91"/>
      <c r="H15" s="91"/>
      <c r="I15" s="115" t="s">
        <v>11</v>
      </c>
      <c r="J15" s="115" t="s">
        <v>245</v>
      </c>
      <c r="K15" s="91"/>
      <c r="L15" s="91"/>
      <c r="M15" s="91"/>
      <c r="N15" s="91"/>
      <c r="O15" s="91"/>
      <c r="P15" s="115" t="s">
        <v>11</v>
      </c>
      <c r="Q15" s="115" t="s">
        <v>246</v>
      </c>
      <c r="R15" s="115"/>
      <c r="S15" s="91"/>
      <c r="T15" s="91"/>
      <c r="U15" s="91"/>
      <c r="V15" s="91"/>
      <c r="W15" s="91"/>
      <c r="X15" s="91"/>
      <c r="Y15" s="91"/>
      <c r="Z15" s="91"/>
      <c r="AA15" s="91"/>
      <c r="AB15" s="91"/>
      <c r="AC15" s="91"/>
      <c r="AD15" s="91"/>
      <c r="AE15" s="91"/>
    </row>
    <row r="16" spans="1:31" ht="15" x14ac:dyDescent="0.25">
      <c r="A16" s="91"/>
      <c r="B16" s="203"/>
      <c r="C16" s="217" t="s">
        <v>14</v>
      </c>
      <c r="D16" s="203"/>
      <c r="E16" s="204" t="s">
        <v>206</v>
      </c>
      <c r="F16" s="91"/>
      <c r="G16" s="91"/>
      <c r="H16" s="91"/>
      <c r="I16" s="203"/>
      <c r="J16" s="217" t="s">
        <v>14</v>
      </c>
      <c r="K16" s="203"/>
      <c r="L16" s="204" t="s">
        <v>206</v>
      </c>
      <c r="M16" s="91"/>
      <c r="N16" s="91"/>
      <c r="O16" s="91"/>
      <c r="P16" s="203"/>
      <c r="Q16" s="217" t="s">
        <v>14</v>
      </c>
      <c r="R16" s="203"/>
      <c r="S16" s="204" t="s">
        <v>206</v>
      </c>
      <c r="T16" s="91"/>
      <c r="U16" s="91"/>
      <c r="V16" s="91"/>
      <c r="W16" s="91"/>
      <c r="X16" s="91"/>
      <c r="Y16" s="91"/>
      <c r="Z16" s="91"/>
      <c r="AA16" s="91"/>
      <c r="AB16" s="91"/>
      <c r="AC16" s="91"/>
      <c r="AD16" s="91"/>
      <c r="AE16" s="91"/>
    </row>
    <row r="17" spans="1:31" ht="28.5" x14ac:dyDescent="0.45">
      <c r="A17" s="91"/>
      <c r="B17" s="203"/>
      <c r="C17" s="218" t="s">
        <v>3</v>
      </c>
      <c r="D17" s="203"/>
      <c r="E17" s="126">
        <f>(($N$7*2)*Assumptions!$E$10)/(VLOOKUP(C17,Assumptions!$E$48:$F$55,2,FALSE))</f>
        <v>72</v>
      </c>
      <c r="F17" s="91"/>
      <c r="G17" s="91"/>
      <c r="H17" s="91"/>
      <c r="I17" s="203"/>
      <c r="J17" s="218" t="s">
        <v>2</v>
      </c>
      <c r="K17" s="203"/>
      <c r="L17" s="126">
        <f>(($N$7*2)*Assumptions!$E$9)/(VLOOKUP(J17,Assumptions!$E$48:$F$55,2,FALSE))</f>
        <v>1248</v>
      </c>
      <c r="M17" s="91"/>
      <c r="N17" s="91"/>
      <c r="O17" s="91"/>
      <c r="P17" s="203"/>
      <c r="Q17" s="218" t="s">
        <v>3</v>
      </c>
      <c r="R17" s="203"/>
      <c r="S17" s="126">
        <f>(($N$7*2)*Assumptions!$E$8)/(VLOOKUP(Q17,Assumptions!$E$48:$F$55,2,FALSE))</f>
        <v>504</v>
      </c>
      <c r="T17" s="126"/>
      <c r="U17" s="91"/>
      <c r="V17" s="91"/>
      <c r="W17" s="91"/>
      <c r="X17" s="91"/>
      <c r="Y17" s="91"/>
      <c r="Z17" s="91"/>
      <c r="AA17" s="91"/>
      <c r="AB17" s="91"/>
      <c r="AC17" s="91"/>
      <c r="AD17" s="91"/>
      <c r="AE17" s="91"/>
    </row>
    <row r="18" spans="1:31" ht="15" x14ac:dyDescent="0.25">
      <c r="A18" s="91"/>
      <c r="B18" s="203"/>
      <c r="C18" s="203"/>
      <c r="D18" s="203"/>
      <c r="E18" s="203"/>
      <c r="F18" s="91"/>
      <c r="G18" s="91"/>
      <c r="H18" s="91"/>
      <c r="I18" s="203"/>
      <c r="J18" s="203"/>
      <c r="K18" s="203"/>
      <c r="L18" s="203"/>
      <c r="M18" s="91"/>
      <c r="N18" s="91"/>
      <c r="O18" s="91"/>
      <c r="P18" s="203"/>
      <c r="Q18" s="203"/>
      <c r="R18" s="203"/>
      <c r="S18" s="203"/>
      <c r="T18" s="91"/>
      <c r="U18" s="91"/>
      <c r="V18" s="91"/>
      <c r="W18" s="91"/>
      <c r="X18" s="91"/>
      <c r="Y18" s="91"/>
      <c r="Z18" s="91"/>
      <c r="AA18" s="91"/>
      <c r="AB18" s="91"/>
      <c r="AC18" s="91"/>
      <c r="AD18" s="91"/>
      <c r="AE18" s="91"/>
    </row>
    <row r="19" spans="1:31" ht="15" customHeight="1" x14ac:dyDescent="0.25">
      <c r="A19" s="91"/>
      <c r="B19" s="91"/>
      <c r="C19" s="91"/>
      <c r="D19" s="91"/>
      <c r="E19" s="91"/>
      <c r="F19" s="91"/>
      <c r="G19" s="91"/>
      <c r="H19" s="91"/>
      <c r="I19" s="91"/>
      <c r="J19" s="91"/>
      <c r="K19" s="91"/>
      <c r="L19" s="91"/>
      <c r="M19" s="91"/>
      <c r="N19" s="91"/>
      <c r="O19" s="91"/>
      <c r="P19" s="91"/>
      <c r="Q19" s="91"/>
      <c r="R19" s="91"/>
      <c r="S19" s="91"/>
      <c r="T19" s="91"/>
      <c r="U19" s="91"/>
      <c r="V19" s="91"/>
      <c r="W19" s="91"/>
      <c r="X19" s="91"/>
      <c r="Y19" s="91"/>
      <c r="Z19" s="91"/>
      <c r="AA19" s="91"/>
      <c r="AB19" s="91"/>
      <c r="AC19" s="91"/>
      <c r="AD19" s="91"/>
      <c r="AE19" s="91"/>
    </row>
    <row r="20" spans="1:31" ht="15" customHeight="1" x14ac:dyDescent="0.25">
      <c r="A20" s="91"/>
      <c r="B20" s="219"/>
      <c r="C20" s="220" t="s">
        <v>11</v>
      </c>
      <c r="D20" s="221" t="s">
        <v>11</v>
      </c>
      <c r="E20" s="222" t="s">
        <v>41</v>
      </c>
      <c r="F20" s="223"/>
      <c r="G20" s="224" t="s">
        <v>20</v>
      </c>
      <c r="H20" s="91"/>
      <c r="I20" s="225"/>
      <c r="J20" s="226"/>
      <c r="K20" s="227"/>
      <c r="L20" s="228" t="s">
        <v>42</v>
      </c>
      <c r="M20" s="229"/>
      <c r="N20" s="230" t="s">
        <v>20</v>
      </c>
      <c r="O20" s="91"/>
      <c r="P20" s="231"/>
      <c r="Q20" s="232"/>
      <c r="R20" s="232"/>
      <c r="S20" s="233" t="s">
        <v>29</v>
      </c>
      <c r="T20" s="233"/>
      <c r="U20" s="234" t="s">
        <v>20</v>
      </c>
      <c r="V20" s="91"/>
      <c r="W20" s="91"/>
      <c r="X20" s="91"/>
      <c r="Y20" s="91"/>
      <c r="Z20" s="91"/>
      <c r="AA20" s="91"/>
      <c r="AB20" s="91"/>
      <c r="AC20" s="91"/>
      <c r="AD20" s="91"/>
      <c r="AE20" s="91"/>
    </row>
    <row r="21" spans="1:31" ht="15" customHeight="1" x14ac:dyDescent="0.25">
      <c r="A21" s="91"/>
      <c r="B21" s="219"/>
      <c r="C21" s="235" t="str">
        <f>CONCATENATE(Assumptions!$C24, " litre ", Assumptions!D24)</f>
        <v>6 litre Kitchen Caddy</v>
      </c>
      <c r="D21" s="236"/>
      <c r="E21" s="222">
        <f>SUM(G7:G10)</f>
        <v>10</v>
      </c>
      <c r="F21" s="237"/>
      <c r="G21" s="238">
        <f>IF(G12="Yes", SUM(G7:G10),0)</f>
        <v>0</v>
      </c>
      <c r="H21" s="91"/>
      <c r="I21" s="225"/>
      <c r="J21" s="239" t="str">
        <f>CONCATENATE(Assumptions!$C26, " litre recycling bins for ",$J$17, " collection")</f>
        <v>80 litre recycling bins for Fortnightly collection</v>
      </c>
      <c r="K21" s="239"/>
      <c r="L21" s="240">
        <f>($L$17/Assumptions!$C$26)</f>
        <v>15.6</v>
      </c>
      <c r="M21" s="229"/>
      <c r="N21" s="79">
        <v>0</v>
      </c>
      <c r="O21" s="91"/>
      <c r="P21" s="231"/>
      <c r="Q21" s="241" t="str">
        <f>CONCATENATE(Assumptions!$C26, " litre bins for ",$Q$17, " collection")</f>
        <v>80 litre bins for Weekly collection</v>
      </c>
      <c r="R21" s="241"/>
      <c r="S21" s="242">
        <f>ROUNDUP($S$17/Assumptions!$C$26,0)</f>
        <v>7</v>
      </c>
      <c r="T21" s="233"/>
      <c r="U21" s="79">
        <v>0</v>
      </c>
      <c r="V21" s="91"/>
      <c r="W21" s="91"/>
      <c r="X21" s="91"/>
      <c r="Y21" s="91"/>
      <c r="Z21" s="91"/>
      <c r="AA21" s="91"/>
      <c r="AB21" s="91"/>
      <c r="AC21" s="91"/>
      <c r="AD21" s="91"/>
      <c r="AE21" s="91"/>
    </row>
    <row r="22" spans="1:31" ht="15" customHeight="1" x14ac:dyDescent="0.25">
      <c r="A22" s="91"/>
      <c r="B22" s="219"/>
      <c r="C22" s="235" t="str">
        <f>CONCATENATE(Assumptions!$C25,"*            """)</f>
        <v>23*            "</v>
      </c>
      <c r="D22" s="243"/>
      <c r="E22" s="244">
        <f>IF(($E$17/Assumptions!$C$25)&lt;1,1, IF((G12=Assumptions!F17), SUM(G7:G10), ($E$17/Assumptions!$C$25)))</f>
        <v>3.1304347826086958</v>
      </c>
      <c r="F22" s="237"/>
      <c r="G22" s="84">
        <v>0</v>
      </c>
      <c r="H22" s="91"/>
      <c r="I22" s="225"/>
      <c r="J22" s="239" t="str">
        <f>CONCATENATE(Assumptions!$C27,"                 """)</f>
        <v>120                 "</v>
      </c>
      <c r="K22" s="239"/>
      <c r="L22" s="245">
        <f>ROUNDUP($L$17/Assumptions!$C$27,0)</f>
        <v>11</v>
      </c>
      <c r="M22" s="229"/>
      <c r="N22" s="82">
        <v>0</v>
      </c>
      <c r="O22" s="91"/>
      <c r="P22" s="231"/>
      <c r="Q22" s="241" t="str">
        <f>CONCATENATE(Assumptions!$C27,"                     """)</f>
        <v>120                     "</v>
      </c>
      <c r="R22" s="241"/>
      <c r="S22" s="242">
        <f>ROUNDUP($S$17/Assumptions!$C$27,0)</f>
        <v>5</v>
      </c>
      <c r="T22" s="233"/>
      <c r="U22" s="82">
        <v>0</v>
      </c>
      <c r="V22" s="91"/>
      <c r="W22" s="91"/>
      <c r="X22" s="91"/>
      <c r="Y22" s="91"/>
      <c r="Z22" s="91"/>
      <c r="AA22" s="91"/>
      <c r="AB22" s="91"/>
      <c r="AC22" s="91"/>
      <c r="AD22" s="91"/>
      <c r="AE22" s="91"/>
    </row>
    <row r="23" spans="1:31" ht="15" customHeight="1" x14ac:dyDescent="0.25">
      <c r="A23" s="91"/>
      <c r="B23" s="246"/>
      <c r="C23" s="236" t="str">
        <f>CONCATENATE(Assumptions!$C26,"*                            """)</f>
        <v>80*                            "</v>
      </c>
      <c r="D23" s="236"/>
      <c r="E23" s="244">
        <f>IF(($E$17/Assumptions!$C$26)&lt;1,1,($E$17/Assumptions!$C$26))</f>
        <v>1</v>
      </c>
      <c r="F23" s="243"/>
      <c r="G23" s="84">
        <v>1</v>
      </c>
      <c r="H23" s="91"/>
      <c r="I23" s="225"/>
      <c r="J23" s="239" t="str">
        <f>CONCATENATE(Assumptions!$C28,"                 """)</f>
        <v>140                 "</v>
      </c>
      <c r="K23" s="239"/>
      <c r="L23" s="245">
        <f>ROUNDUP($L$17/Assumptions!$C$27,0)</f>
        <v>11</v>
      </c>
      <c r="M23" s="229"/>
      <c r="N23" s="82">
        <v>0</v>
      </c>
      <c r="O23" s="91"/>
      <c r="P23" s="231"/>
      <c r="Q23" s="241" t="str">
        <f>CONCATENATE(Assumptions!$C28,"                     """)</f>
        <v>140                     "</v>
      </c>
      <c r="R23" s="241"/>
      <c r="S23" s="242">
        <f>ROUNDUP($S$17/Assumptions!$C$27,0)</f>
        <v>5</v>
      </c>
      <c r="T23" s="233"/>
      <c r="U23" s="82"/>
      <c r="V23" s="91"/>
      <c r="W23" s="91"/>
      <c r="X23" s="91"/>
      <c r="Y23" s="91"/>
      <c r="Z23" s="91"/>
      <c r="AA23" s="91"/>
      <c r="AB23" s="91"/>
      <c r="AC23" s="91"/>
      <c r="AD23" s="91"/>
      <c r="AE23" s="91"/>
    </row>
    <row r="24" spans="1:31" ht="15" customHeight="1" x14ac:dyDescent="0.25">
      <c r="A24" s="91"/>
      <c r="B24" s="219"/>
      <c r="C24" s="236" t="str">
        <f>CONCATENATE(Assumptions!$C27,"                            """)</f>
        <v>120                            "</v>
      </c>
      <c r="D24" s="236"/>
      <c r="E24" s="244">
        <f>IF(($E$17/Assumptions!$C$27)&lt;1,1,($E$17/Assumptions!$C$27))</f>
        <v>1</v>
      </c>
      <c r="F24" s="237"/>
      <c r="G24" s="84">
        <v>0</v>
      </c>
      <c r="H24" s="91"/>
      <c r="I24" s="225"/>
      <c r="J24" s="247" t="str">
        <f>CONCATENATE(Assumptions!$C29,"                 """)</f>
        <v>240                 "</v>
      </c>
      <c r="K24" s="248"/>
      <c r="L24" s="249">
        <f>ROUNDUP(($L$17/Assumptions!$C$29),0)</f>
        <v>6</v>
      </c>
      <c r="M24" s="229"/>
      <c r="N24" s="80">
        <v>6</v>
      </c>
      <c r="O24" s="91"/>
      <c r="P24" s="231"/>
      <c r="Q24" s="250" t="str">
        <f>CONCATENATE(Assumptions!$C29,"                     """)</f>
        <v>240                     "</v>
      </c>
      <c r="R24" s="250"/>
      <c r="S24" s="242">
        <f>ROUNDUP($S$17/Assumptions!$C$29,0)</f>
        <v>3</v>
      </c>
      <c r="T24" s="233"/>
      <c r="U24" s="84">
        <v>3</v>
      </c>
      <c r="V24" s="91"/>
      <c r="W24" s="91"/>
      <c r="X24" s="91"/>
      <c r="Y24" s="91"/>
      <c r="Z24" s="91"/>
      <c r="AA24" s="91"/>
      <c r="AB24" s="91"/>
      <c r="AC24" s="91"/>
      <c r="AD24" s="91"/>
      <c r="AE24" s="91"/>
    </row>
    <row r="25" spans="1:31" ht="15" customHeight="1" x14ac:dyDescent="0.25">
      <c r="A25" s="91"/>
      <c r="B25" s="219"/>
      <c r="C25" s="236" t="str">
        <f>CONCATENATE(Assumptions!$C29,"                            """)</f>
        <v>240                            "</v>
      </c>
      <c r="D25" s="236"/>
      <c r="E25" s="244">
        <f>IF(($E$17/Assumptions!$C$29)&lt;1,1,($E$17/Assumptions!$C$29))</f>
        <v>1</v>
      </c>
      <c r="F25" s="237"/>
      <c r="G25" s="84">
        <v>0</v>
      </c>
      <c r="H25" s="91"/>
      <c r="I25" s="225"/>
      <c r="J25" s="239" t="str">
        <f>CONCATENATE(Assumptions!$C30,"                """)</f>
        <v>360                "</v>
      </c>
      <c r="K25" s="239"/>
      <c r="L25" s="245">
        <f>ROUNDUP($L$17/Assumptions!$C$30,0)</f>
        <v>4</v>
      </c>
      <c r="M25" s="229"/>
      <c r="N25" s="82">
        <v>0</v>
      </c>
      <c r="O25" s="91"/>
      <c r="P25" s="231"/>
      <c r="Q25" s="241" t="str">
        <f>CONCATENATE(Assumptions!$C30,"                   """)</f>
        <v>360                   "</v>
      </c>
      <c r="R25" s="241"/>
      <c r="S25" s="242">
        <f>IF(($S$17/Assumptions!$C$30)&lt;1,1,ROUNDUP($S$17/Assumptions!$C$30,0))</f>
        <v>2</v>
      </c>
      <c r="T25" s="233"/>
      <c r="U25" s="82">
        <v>0</v>
      </c>
      <c r="V25" s="91"/>
      <c r="W25" s="91"/>
      <c r="X25" s="91"/>
      <c r="Y25" s="91"/>
      <c r="Z25" s="91"/>
      <c r="AA25" s="91"/>
      <c r="AB25" s="91"/>
      <c r="AC25" s="91"/>
      <c r="AD25" s="91"/>
      <c r="AE25" s="91"/>
    </row>
    <row r="26" spans="1:31" ht="15" customHeight="1" x14ac:dyDescent="0.25">
      <c r="A26" s="91"/>
      <c r="B26" s="219"/>
      <c r="C26" s="236" t="str">
        <f>CONCATENATE(Assumptions!$C31,"                            """)</f>
        <v>660                            "</v>
      </c>
      <c r="D26" s="236"/>
      <c r="E26" s="244">
        <f>IF(($E$17/Assumptions!$C$31)&lt;1,1,($E$17/Assumptions!$C$31))</f>
        <v>1</v>
      </c>
      <c r="F26" s="237"/>
      <c r="G26" s="84">
        <v>0</v>
      </c>
      <c r="H26" s="91"/>
      <c r="I26" s="225"/>
      <c r="J26" s="239" t="str">
        <f>CONCATENATE(Assumptions!$C31,"                """)</f>
        <v>660                "</v>
      </c>
      <c r="K26" s="239"/>
      <c r="L26" s="245">
        <f>IF(($L$17/Assumptions!$C$31)&lt;1,1,ROUNDUP($L$17/Assumptions!$C$31,0))</f>
        <v>2</v>
      </c>
      <c r="M26" s="229"/>
      <c r="N26" s="82">
        <v>0</v>
      </c>
      <c r="O26" s="91"/>
      <c r="P26" s="231"/>
      <c r="Q26" s="241" t="str">
        <f>CONCATENATE(Assumptions!$C31,"                   """)</f>
        <v>660                   "</v>
      </c>
      <c r="R26" s="241"/>
      <c r="S26" s="242">
        <f>IF(($S$17/Assumptions!$C$31)&lt;1,1,ROUNDUP($S$17/Assumptions!$C$31,0))</f>
        <v>1</v>
      </c>
      <c r="T26" s="233"/>
      <c r="U26" s="82">
        <v>0</v>
      </c>
      <c r="V26" s="91"/>
      <c r="W26" s="91"/>
      <c r="X26" s="91"/>
      <c r="Y26" s="91"/>
      <c r="Z26" s="91"/>
      <c r="AA26" s="91"/>
      <c r="AB26" s="91"/>
      <c r="AC26" s="91"/>
      <c r="AD26" s="91"/>
      <c r="AE26" s="91"/>
    </row>
    <row r="27" spans="1:31" ht="15" customHeight="1" x14ac:dyDescent="0.25">
      <c r="A27" s="91"/>
      <c r="B27" s="219"/>
      <c r="C27" s="236" t="str">
        <f>Assumptions!D40</f>
        <v>Worm Farm or Compost Container</v>
      </c>
      <c r="D27" s="236"/>
      <c r="E27" s="251">
        <f>((($N$7*Assumptions!$E$10)/7))/(Assumptions!$E$42)</f>
        <v>2.8571428571428572</v>
      </c>
      <c r="F27" s="237"/>
      <c r="G27" s="85"/>
      <c r="H27" s="91"/>
      <c r="I27" s="225"/>
      <c r="J27" s="239" t="str">
        <f>CONCATENATE(Assumptions!$C32,"              """)</f>
        <v>1100              "</v>
      </c>
      <c r="K27" s="239"/>
      <c r="L27" s="245">
        <f>IF(($L$17/Assumptions!$C$32)&lt;1,1,ROUNDUP($L$17/Assumptions!$C$32,0))</f>
        <v>2</v>
      </c>
      <c r="M27" s="229"/>
      <c r="N27" s="82">
        <v>0</v>
      </c>
      <c r="O27" s="91"/>
      <c r="P27" s="231"/>
      <c r="Q27" s="241" t="str">
        <f>CONCATENATE(Assumptions!$C32,"                   """)</f>
        <v>1100                   "</v>
      </c>
      <c r="R27" s="241"/>
      <c r="S27" s="242">
        <f>IF(($S$17/Assumptions!$C$32)&lt;1,1,ROUNDUP($S$17/Assumptions!$C$32,0))</f>
        <v>1</v>
      </c>
      <c r="T27" s="233"/>
      <c r="U27" s="82">
        <v>0</v>
      </c>
      <c r="V27" s="91"/>
      <c r="W27" s="91"/>
      <c r="X27" s="91"/>
      <c r="Y27" s="91"/>
      <c r="Z27" s="91"/>
      <c r="AA27" s="91"/>
      <c r="AB27" s="91"/>
      <c r="AC27" s="91"/>
      <c r="AD27" s="91"/>
      <c r="AE27" s="91"/>
    </row>
    <row r="28" spans="1:31" ht="15" customHeight="1" x14ac:dyDescent="0.25">
      <c r="A28" s="91"/>
      <c r="B28" s="219"/>
      <c r="C28" s="236"/>
      <c r="D28" s="236"/>
      <c r="E28" s="236"/>
      <c r="F28" s="237"/>
      <c r="G28" s="236"/>
      <c r="H28" s="91"/>
      <c r="I28" s="225"/>
      <c r="J28" s="239" t="str">
        <f>CONCATENATE(Assumptions!$C33,"               """)</f>
        <v>1500               "</v>
      </c>
      <c r="K28" s="239"/>
      <c r="L28" s="245">
        <f>IF(($L$17/Assumptions!$C$33)&lt;1,1,ROUNDUP($L$17/Assumptions!$C$33,0))</f>
        <v>1</v>
      </c>
      <c r="M28" s="229"/>
      <c r="N28" s="82">
        <v>0</v>
      </c>
      <c r="O28" s="91"/>
      <c r="P28" s="231"/>
      <c r="Q28" s="241" t="str">
        <f>CONCATENATE(Assumptions!$C33,"                  """)</f>
        <v>1500                  "</v>
      </c>
      <c r="R28" s="241"/>
      <c r="S28" s="242">
        <f>IF(($S$17/Assumptions!$C$33)&lt;1,1,ROUNDUP($S$17/Assumptions!$C$33,0))</f>
        <v>1</v>
      </c>
      <c r="T28" s="233"/>
      <c r="U28" s="82">
        <v>0</v>
      </c>
      <c r="V28" s="91"/>
      <c r="W28" s="91"/>
      <c r="X28" s="91"/>
      <c r="Y28" s="91"/>
      <c r="Z28" s="91"/>
      <c r="AA28" s="91"/>
      <c r="AB28" s="91"/>
      <c r="AC28" s="91"/>
      <c r="AD28" s="91"/>
      <c r="AE28" s="91"/>
    </row>
    <row r="29" spans="1:31" ht="15" customHeight="1" x14ac:dyDescent="0.25">
      <c r="A29" s="91"/>
      <c r="B29" s="219"/>
      <c r="C29" s="236"/>
      <c r="D29" s="236"/>
      <c r="E29" s="236"/>
      <c r="F29" s="237"/>
      <c r="G29" s="236"/>
      <c r="H29" s="91"/>
      <c r="I29" s="225"/>
      <c r="J29" s="252" t="str">
        <f>CONCATENATE(Assumptions!$C36," litre ", Assumptions!D36,", ",$J$17, " collect")</f>
        <v>45 litre Glass Crate, Fortnightly collect</v>
      </c>
      <c r="K29" s="252"/>
      <c r="L29" s="253"/>
      <c r="M29" s="254"/>
      <c r="N29" s="82"/>
      <c r="O29" s="91"/>
      <c r="P29" s="231"/>
      <c r="Q29" s="241" t="str">
        <f>CONCATENATE(Assumptions!$C34,"                 """)</f>
        <v>3000                 "</v>
      </c>
      <c r="R29" s="241"/>
      <c r="S29" s="242">
        <f>IF(($S$17/Assumptions!$C$34)&lt;1,1,ROUNDUP($S$17/Assumptions!$C$34,0))</f>
        <v>1</v>
      </c>
      <c r="T29" s="233"/>
      <c r="U29" s="82">
        <v>0</v>
      </c>
      <c r="V29" s="91"/>
      <c r="W29" s="91"/>
      <c r="X29" s="91"/>
      <c r="Y29" s="91"/>
      <c r="Z29" s="91"/>
      <c r="AA29" s="91"/>
      <c r="AB29" s="91"/>
      <c r="AC29" s="91"/>
      <c r="AD29" s="91"/>
      <c r="AE29" s="91"/>
    </row>
    <row r="30" spans="1:31" ht="15" customHeight="1" x14ac:dyDescent="0.25">
      <c r="A30" s="91"/>
      <c r="B30" s="219"/>
      <c r="C30" s="236"/>
      <c r="D30" s="236"/>
      <c r="E30" s="236"/>
      <c r="F30" s="237"/>
      <c r="G30" s="236"/>
      <c r="H30" s="91"/>
      <c r="I30" s="225"/>
      <c r="J30" s="252" t="str">
        <f>CONCATENATE(Assumptions!$C37," litre ", Assumptions!D37,", ",$J$17, " collect")</f>
        <v>240 litre Glass Bin, Fortnightly collect</v>
      </c>
      <c r="K30" s="252"/>
      <c r="L30" s="253"/>
      <c r="M30" s="254"/>
      <c r="N30" s="82"/>
      <c r="O30" s="91"/>
      <c r="P30" s="231"/>
      <c r="Q30" s="241" t="str">
        <f>CONCATENATE(Assumptions!$C35,"                 """)</f>
        <v>4000                 "</v>
      </c>
      <c r="R30" s="241"/>
      <c r="S30" s="242">
        <f>IF(($S$17/Assumptions!$C$35)&lt;1,1,ROUNDUP($S$17/Assumptions!$C$35,0))</f>
        <v>1</v>
      </c>
      <c r="T30" s="233"/>
      <c r="U30" s="83">
        <v>0</v>
      </c>
      <c r="V30" s="91"/>
      <c r="W30" s="91"/>
      <c r="X30" s="91"/>
      <c r="Y30" s="91"/>
      <c r="Z30" s="91"/>
      <c r="AA30" s="91"/>
      <c r="AB30" s="91"/>
      <c r="AC30" s="91"/>
      <c r="AD30" s="91"/>
      <c r="AE30" s="91"/>
    </row>
    <row r="31" spans="1:31" ht="15" customHeight="1" x14ac:dyDescent="0.25">
      <c r="A31" s="91"/>
      <c r="B31" s="219"/>
      <c r="C31" s="236"/>
      <c r="D31" s="236"/>
      <c r="E31" s="236"/>
      <c r="F31" s="237"/>
      <c r="G31" s="236"/>
      <c r="H31" s="91"/>
      <c r="I31" s="225"/>
      <c r="J31" s="255" t="str">
        <f>CONCATENATE(Assumptions!$C38," litre ", Assumptions!D38,", ",$J$17, " collect")</f>
        <v>3000 litre Paper/Card Cage, Fortnightly collect</v>
      </c>
      <c r="K31" s="256"/>
      <c r="L31" s="257"/>
      <c r="M31" s="258"/>
      <c r="N31" s="82">
        <v>0</v>
      </c>
      <c r="O31" s="91"/>
      <c r="P31" s="241"/>
      <c r="Q31" s="241"/>
      <c r="R31" s="241"/>
      <c r="S31" s="241"/>
      <c r="T31" s="241"/>
      <c r="U31" s="241"/>
      <c r="V31" s="91"/>
      <c r="W31" s="91"/>
      <c r="X31" s="91"/>
      <c r="Y31" s="91"/>
      <c r="Z31" s="91"/>
      <c r="AA31" s="91"/>
      <c r="AB31" s="91"/>
      <c r="AC31" s="91"/>
      <c r="AD31" s="91"/>
      <c r="AE31" s="91"/>
    </row>
    <row r="32" spans="1:31" ht="15" customHeight="1" x14ac:dyDescent="0.35">
      <c r="A32" s="91"/>
      <c r="B32" s="219"/>
      <c r="C32" s="236" t="str">
        <f>IF(G31&lt;&gt;0, CONCATENATE("NOTE: The compost/worm farm capacity is set to ", Assumptions!$E$42, " litres per day"), " ")</f>
        <v xml:space="preserve"> </v>
      </c>
      <c r="D32" s="236"/>
      <c r="E32" s="259"/>
      <c r="F32" s="237"/>
      <c r="G32" s="260"/>
      <c r="H32" s="91"/>
      <c r="I32" s="225"/>
      <c r="J32" s="255" t="str">
        <f>CONCATENATE(Assumptions!$C39," litre ", Assumptions!D39," for ",$J$17, " collect")</f>
        <v>600 litre Fadge Bag  for Fortnightly collect</v>
      </c>
      <c r="K32" s="256"/>
      <c r="L32" s="257"/>
      <c r="M32" s="258"/>
      <c r="N32" s="83">
        <v>0</v>
      </c>
      <c r="O32" s="91"/>
      <c r="P32" s="241"/>
      <c r="Q32" s="241"/>
      <c r="R32" s="241"/>
      <c r="S32" s="241"/>
      <c r="T32" s="241"/>
      <c r="U32" s="241"/>
      <c r="V32" s="91"/>
      <c r="W32" s="91"/>
      <c r="X32" s="91"/>
      <c r="Y32" s="91"/>
      <c r="Z32" s="91"/>
      <c r="AA32" s="91"/>
      <c r="AB32" s="91"/>
      <c r="AC32" s="91"/>
      <c r="AD32" s="91"/>
      <c r="AE32" s="91"/>
    </row>
    <row r="33" spans="1:31" ht="19.5" customHeight="1" x14ac:dyDescent="0.35">
      <c r="A33" s="91"/>
      <c r="B33" s="219"/>
      <c r="C33" s="236"/>
      <c r="D33" s="236"/>
      <c r="E33" s="259"/>
      <c r="F33" s="237"/>
      <c r="G33" s="260"/>
      <c r="H33" s="91"/>
      <c r="I33" s="225"/>
      <c r="J33" s="261"/>
      <c r="K33" s="248"/>
      <c r="L33" s="261"/>
      <c r="M33" s="261"/>
      <c r="N33" s="261"/>
      <c r="O33" s="91"/>
      <c r="P33" s="231"/>
      <c r="Q33" s="241"/>
      <c r="R33" s="241"/>
      <c r="S33" s="241"/>
      <c r="T33" s="241"/>
      <c r="U33" s="241"/>
      <c r="V33" s="91"/>
      <c r="W33" s="91"/>
      <c r="X33" s="91"/>
      <c r="Y33" s="91"/>
      <c r="Z33" s="91"/>
      <c r="AA33" s="91"/>
      <c r="AB33" s="91"/>
      <c r="AC33" s="91"/>
      <c r="AD33" s="91"/>
      <c r="AE33" s="91"/>
    </row>
    <row r="34" spans="1:31" ht="23.25" x14ac:dyDescent="0.35">
      <c r="A34" s="91"/>
      <c r="B34" s="219"/>
      <c r="C34" s="236"/>
      <c r="D34" s="236"/>
      <c r="E34" s="259"/>
      <c r="F34" s="237"/>
      <c r="G34" s="260" t="str">
        <f>"You haven't selected enough food scraps bins"</f>
        <v>You haven't selected enough food scraps bins</v>
      </c>
      <c r="H34" s="91"/>
      <c r="I34" s="225"/>
      <c r="J34" s="261"/>
      <c r="K34" s="261"/>
      <c r="L34" s="261"/>
      <c r="M34" s="261"/>
      <c r="N34" s="262" t="str">
        <f>"You haven't selected enough Recycling Bins"</f>
        <v>You haven't selected enough Recycling Bins</v>
      </c>
      <c r="O34" s="91"/>
      <c r="P34" s="231"/>
      <c r="Q34" s="241"/>
      <c r="R34" s="241"/>
      <c r="S34" s="241"/>
      <c r="T34" s="241"/>
      <c r="U34" s="263" t="str">
        <f>"You haven't selected enough Refuse Bins"</f>
        <v>You haven't selected enough Refuse Bins</v>
      </c>
      <c r="V34" s="264"/>
      <c r="W34" s="264"/>
      <c r="X34" s="264"/>
      <c r="Y34" s="264"/>
      <c r="Z34" s="91"/>
      <c r="AA34" s="91"/>
      <c r="AB34" s="91"/>
      <c r="AC34" s="91"/>
      <c r="AD34" s="91"/>
      <c r="AE34" s="91"/>
    </row>
    <row r="35" spans="1:31" ht="15" x14ac:dyDescent="0.25">
      <c r="A35" s="91"/>
      <c r="B35" s="91"/>
      <c r="C35" s="91"/>
      <c r="D35" s="91"/>
      <c r="E35" s="91"/>
      <c r="F35" s="91"/>
      <c r="G35" s="91"/>
      <c r="H35" s="91"/>
      <c r="I35" s="91"/>
      <c r="J35" s="91"/>
      <c r="K35" s="91"/>
      <c r="L35" s="91"/>
      <c r="M35" s="91"/>
      <c r="N35" s="91"/>
      <c r="O35" s="91"/>
      <c r="P35" s="91"/>
      <c r="Q35" s="91"/>
      <c r="R35" s="91"/>
      <c r="S35" s="91"/>
      <c r="T35" s="91"/>
      <c r="U35" s="264"/>
      <c r="V35" s="264"/>
      <c r="W35" s="265"/>
      <c r="X35" s="264"/>
      <c r="Y35" s="91"/>
      <c r="Z35" s="91"/>
      <c r="AA35" s="91"/>
      <c r="AB35" s="91"/>
      <c r="AC35" s="91"/>
      <c r="AD35" s="91"/>
      <c r="AE35" s="91"/>
    </row>
    <row r="36" spans="1:31" ht="15" x14ac:dyDescent="0.25">
      <c r="A36" s="91"/>
      <c r="B36" s="203"/>
      <c r="C36" s="203"/>
      <c r="D36" s="203"/>
      <c r="E36" s="203"/>
      <c r="F36" s="203"/>
      <c r="G36" s="204"/>
      <c r="H36" s="91"/>
      <c r="I36" s="203"/>
      <c r="J36" s="203"/>
      <c r="K36" s="203"/>
      <c r="L36" s="203"/>
      <c r="M36" s="203"/>
      <c r="N36" s="204"/>
      <c r="O36" s="91"/>
      <c r="P36" s="203"/>
      <c r="Q36" s="203"/>
      <c r="R36" s="203"/>
      <c r="S36" s="203"/>
      <c r="T36" s="203"/>
      <c r="U36" s="204"/>
      <c r="V36" s="91"/>
      <c r="W36" s="91"/>
      <c r="X36" s="91"/>
      <c r="Y36" s="91"/>
      <c r="Z36" s="91"/>
      <c r="AA36" s="91"/>
      <c r="AB36" s="91"/>
      <c r="AC36" s="91"/>
      <c r="AD36" s="91"/>
      <c r="AE36" s="91"/>
    </row>
    <row r="37" spans="1:31" ht="28.5" x14ac:dyDescent="0.45">
      <c r="A37" s="91"/>
      <c r="B37" s="203"/>
      <c r="C37" s="206" t="s">
        <v>217</v>
      </c>
      <c r="D37" s="203"/>
      <c r="E37" s="203"/>
      <c r="F37" s="203"/>
      <c r="G37" s="126">
        <f>($G$22*Assumptions!$C$25)+($G$23*Assumptions!$C$26)+($G$24*Assumptions!$C$27)+($G$26*Assumptions!$C$31)+($G$27*Assumptions!$C$40)+($G$25*Assumptions!$C$29)</f>
        <v>80</v>
      </c>
      <c r="H37" s="91"/>
      <c r="I37" s="203"/>
      <c r="J37" s="206" t="s">
        <v>232</v>
      </c>
      <c r="K37" s="203"/>
      <c r="L37" s="203"/>
      <c r="M37" s="203"/>
      <c r="N37" s="126">
        <f>($N$21*Assumptions!$C$26)+($N$22*Assumptions!$C$27)+($N$24*Assumptions!$C$29)+($N$25*Assumptions!$C$30)+($N$26*Assumptions!$C$31)+($N$27*Assumptions!$C$32)+($N$28*Assumptions!$C$33)+($N$31*Assumptions!$C$38)+($N$32*Assumptions!$C$39)+($N$29*Assumptions!$C$36)+($N$30*Assumptions!$C$37)+($N$23*Assumptions!$C$28)</f>
        <v>1440</v>
      </c>
      <c r="O37" s="91"/>
      <c r="P37" s="203"/>
      <c r="Q37" s="206" t="s">
        <v>234</v>
      </c>
      <c r="R37" s="203"/>
      <c r="S37" s="203"/>
      <c r="T37" s="203"/>
      <c r="U37" s="126">
        <f>($U$21*Assumptions!$C$26)+($U$22*Assumptions!$C$27)+($U$24*Assumptions!$C$29)+($U$25*Assumptions!$C$30)+($U$26*Assumptions!$C$31)+($U$27*Assumptions!$C$32)+($U$28*Assumptions!$C$33)+($U$29*Assumptions!$C$34)+($U$30*Assumptions!$C$35)+($U$23*Assumptions!$C$28)</f>
        <v>720</v>
      </c>
      <c r="V37" s="91"/>
      <c r="W37" s="91"/>
      <c r="X37" s="91"/>
      <c r="Y37" s="91"/>
      <c r="Z37" s="91"/>
      <c r="AA37" s="91"/>
      <c r="AB37" s="91"/>
      <c r="AC37" s="91"/>
      <c r="AD37" s="91"/>
      <c r="AE37" s="91"/>
    </row>
    <row r="38" spans="1:31" ht="28.5" x14ac:dyDescent="0.45">
      <c r="A38" s="91"/>
      <c r="B38" s="203"/>
      <c r="C38" s="206" t="s">
        <v>236</v>
      </c>
      <c r="D38" s="203"/>
      <c r="E38" s="203"/>
      <c r="F38" s="203"/>
      <c r="G38" s="207">
        <f>ROUNDUP(($G22*Assumptions!$G25)+($G23*Assumptions!$G26)+($G24*Assumptions!$G27)+($G26*Assumptions!$G31)+($G27*Assumptions!$G40)+($G25*Assumptions!$G29),1)</f>
        <v>0.30000000000000004</v>
      </c>
      <c r="H38" s="91"/>
      <c r="I38" s="203"/>
      <c r="J38" s="206" t="s">
        <v>233</v>
      </c>
      <c r="K38" s="203"/>
      <c r="L38" s="203"/>
      <c r="M38" s="203"/>
      <c r="N38" s="207">
        <f>ROUNDUP(($N21*Assumptions!$G26)+($N22*Assumptions!$G27)+($N24*Assumptions!$G29)+($N25*Assumptions!$G30)+($N26*Assumptions!$G31)+($N27*Assumptions!$G32)+($N28*Assumptions!$G33)+($N31*Assumptions!$G38)+($N32*Assumptions!$G39),1)</f>
        <v>2.6</v>
      </c>
      <c r="O38" s="91"/>
      <c r="P38" s="203"/>
      <c r="Q38" s="206" t="s">
        <v>235</v>
      </c>
      <c r="R38" s="203"/>
      <c r="S38" s="203"/>
      <c r="T38" s="203"/>
      <c r="U38" s="207">
        <f>ROUNDUP(($U21*Assumptions!$G26)+($U22*Assumptions!$G27)+($U24*Assumptions!$G29)+($U25*Assumptions!$G30)+($U26*Assumptions!$G31)+($U27*Assumptions!$G32)+($U28*Assumptions!$G33)+($U29*Assumptions!$G34)+($U30*Assumptions!$G35),1)</f>
        <v>1.3</v>
      </c>
      <c r="V38" s="91"/>
      <c r="W38" s="91"/>
      <c r="X38" s="91"/>
      <c r="Y38" s="91"/>
      <c r="Z38" s="91"/>
      <c r="AA38" s="91"/>
      <c r="AB38" s="91"/>
      <c r="AC38" s="91"/>
      <c r="AD38" s="91"/>
      <c r="AE38" s="91"/>
    </row>
    <row r="39" spans="1:31" ht="15" x14ac:dyDescent="0.25">
      <c r="A39" s="91"/>
      <c r="B39" s="203"/>
      <c r="C39" s="203"/>
      <c r="D39" s="203"/>
      <c r="E39" s="203"/>
      <c r="F39" s="203"/>
      <c r="G39" s="203"/>
      <c r="H39" s="91"/>
      <c r="I39" s="203"/>
      <c r="J39" s="203"/>
      <c r="K39" s="203"/>
      <c r="L39" s="203"/>
      <c r="M39" s="203"/>
      <c r="N39" s="203"/>
      <c r="O39" s="91"/>
      <c r="P39" s="203"/>
      <c r="Q39" s="203"/>
      <c r="R39" s="203"/>
      <c r="S39" s="203"/>
      <c r="T39" s="203"/>
      <c r="U39" s="203"/>
      <c r="V39" s="91"/>
      <c r="W39" s="91"/>
      <c r="X39" s="91"/>
      <c r="Y39" s="91"/>
      <c r="Z39" s="91"/>
      <c r="AA39" s="91"/>
      <c r="AB39" s="91"/>
      <c r="AC39" s="91"/>
      <c r="AD39" s="91"/>
      <c r="AE39" s="91"/>
    </row>
    <row r="40" spans="1:31" ht="15" customHeight="1" x14ac:dyDescent="0.25">
      <c r="A40" s="91"/>
      <c r="B40" s="91"/>
      <c r="C40" s="91"/>
      <c r="D40" s="91"/>
      <c r="E40" s="91"/>
      <c r="F40" s="91"/>
      <c r="G40" s="91"/>
      <c r="H40" s="91"/>
      <c r="I40" s="91"/>
      <c r="J40" s="91"/>
      <c r="K40" s="91"/>
      <c r="L40" s="91"/>
      <c r="M40" s="91"/>
      <c r="N40" s="91"/>
      <c r="O40" s="91"/>
      <c r="P40" s="91"/>
      <c r="Q40" s="91"/>
      <c r="R40" s="91"/>
      <c r="S40" s="91"/>
      <c r="T40" s="91"/>
      <c r="U40" s="91"/>
      <c r="V40" s="91"/>
      <c r="W40" s="91"/>
      <c r="X40" s="91"/>
      <c r="Y40" s="91"/>
      <c r="Z40" s="91"/>
      <c r="AA40" s="91"/>
      <c r="AB40" s="91"/>
      <c r="AC40" s="91"/>
      <c r="AD40" s="91"/>
      <c r="AE40" s="91"/>
    </row>
    <row r="41" spans="1:31" ht="15" x14ac:dyDescent="0.25">
      <c r="A41" s="91"/>
      <c r="B41" s="203"/>
      <c r="C41" s="203"/>
      <c r="D41" s="203"/>
      <c r="E41" s="203"/>
      <c r="F41" s="203"/>
      <c r="G41" s="203"/>
      <c r="H41" s="203"/>
      <c r="I41" s="203"/>
      <c r="J41" s="203"/>
      <c r="K41" s="203"/>
      <c r="L41" s="203"/>
      <c r="M41" s="203"/>
      <c r="N41" s="203"/>
      <c r="O41" s="203"/>
      <c r="P41" s="203"/>
      <c r="Q41" s="203"/>
      <c r="R41" s="203"/>
      <c r="S41" s="203"/>
      <c r="T41" s="203"/>
      <c r="U41" s="204"/>
      <c r="V41" s="91"/>
      <c r="W41" s="91"/>
      <c r="X41" s="91"/>
      <c r="Y41" s="91"/>
      <c r="Z41" s="91"/>
      <c r="AA41" s="91"/>
      <c r="AB41" s="91"/>
      <c r="AC41" s="91"/>
      <c r="AD41" s="91"/>
      <c r="AE41" s="91"/>
    </row>
    <row r="42" spans="1:31" ht="28.5" x14ac:dyDescent="0.45">
      <c r="A42" s="91"/>
      <c r="B42" s="203"/>
      <c r="C42" s="203"/>
      <c r="D42" s="203"/>
      <c r="E42" s="203"/>
      <c r="F42" s="203"/>
      <c r="G42" s="203"/>
      <c r="H42" s="203"/>
      <c r="I42" s="203"/>
      <c r="J42" s="203"/>
      <c r="K42" s="203"/>
      <c r="L42" s="203"/>
      <c r="M42" s="203"/>
      <c r="N42" s="203"/>
      <c r="O42" s="203"/>
      <c r="P42" s="203"/>
      <c r="Q42" s="266" t="s">
        <v>257</v>
      </c>
      <c r="R42" s="203"/>
      <c r="S42" s="203"/>
      <c r="T42" s="203"/>
      <c r="U42" s="207">
        <f>N11</f>
        <v>8.4</v>
      </c>
      <c r="V42" s="91"/>
      <c r="W42" s="91"/>
      <c r="X42" s="91"/>
      <c r="Y42" s="91"/>
      <c r="Z42" s="91"/>
      <c r="AA42" s="91"/>
      <c r="AB42" s="91"/>
      <c r="AC42" s="91"/>
      <c r="AD42" s="91"/>
      <c r="AE42" s="91"/>
    </row>
    <row r="43" spans="1:31" ht="15" x14ac:dyDescent="0.25">
      <c r="A43" s="91"/>
      <c r="B43" s="203"/>
      <c r="C43" s="203"/>
      <c r="D43" s="203"/>
      <c r="E43" s="203"/>
      <c r="F43" s="203"/>
      <c r="G43" s="203"/>
      <c r="H43" s="203"/>
      <c r="I43" s="203"/>
      <c r="J43" s="203"/>
      <c r="K43" s="203"/>
      <c r="L43" s="203"/>
      <c r="M43" s="203"/>
      <c r="N43" s="203"/>
      <c r="O43" s="203"/>
      <c r="P43" s="203"/>
      <c r="Q43" s="217" t="s">
        <v>262</v>
      </c>
      <c r="R43" s="203"/>
      <c r="S43" s="203"/>
      <c r="T43" s="203"/>
      <c r="U43" s="203"/>
      <c r="V43" s="91"/>
      <c r="W43" s="91"/>
      <c r="X43" s="91"/>
      <c r="Y43" s="91"/>
      <c r="Z43" s="91"/>
      <c r="AA43" s="91"/>
      <c r="AB43" s="91"/>
      <c r="AC43" s="91"/>
      <c r="AD43" s="91"/>
      <c r="AE43" s="91"/>
    </row>
    <row r="44" spans="1:31" ht="15" x14ac:dyDescent="0.25">
      <c r="A44" s="91"/>
      <c r="B44" s="91"/>
      <c r="C44" s="91"/>
      <c r="D44" s="91"/>
      <c r="E44" s="91"/>
      <c r="F44" s="91"/>
      <c r="G44" s="91"/>
      <c r="H44" s="91"/>
      <c r="I44" s="91"/>
      <c r="J44" s="91"/>
      <c r="K44" s="91"/>
      <c r="L44" s="91"/>
      <c r="M44" s="91"/>
      <c r="N44" s="91"/>
      <c r="O44" s="91"/>
      <c r="P44" s="91"/>
      <c r="Q44" s="91"/>
      <c r="R44" s="91"/>
      <c r="S44" s="91"/>
      <c r="T44" s="91"/>
      <c r="U44" s="91"/>
      <c r="V44" s="91"/>
      <c r="W44" s="91"/>
      <c r="X44" s="91"/>
      <c r="Y44" s="91"/>
      <c r="Z44" s="91"/>
      <c r="AA44" s="91"/>
      <c r="AB44" s="91"/>
      <c r="AC44" s="91"/>
      <c r="AD44" s="91"/>
      <c r="AE44" s="91"/>
    </row>
    <row r="45" spans="1:31" ht="15" x14ac:dyDescent="0.25">
      <c r="A45" s="91"/>
      <c r="B45" s="91"/>
      <c r="C45" s="91"/>
      <c r="D45" s="91"/>
      <c r="E45" s="91"/>
      <c r="F45" s="91"/>
      <c r="G45" s="91"/>
      <c r="H45" s="91"/>
      <c r="I45" s="91"/>
      <c r="J45" s="91"/>
      <c r="K45" s="91"/>
      <c r="L45" s="91"/>
      <c r="M45" s="91"/>
      <c r="N45" s="91"/>
      <c r="O45" s="91"/>
      <c r="P45" s="91"/>
      <c r="Q45" s="91"/>
      <c r="R45" s="91"/>
      <c r="S45" s="91"/>
      <c r="T45" s="91"/>
      <c r="U45" s="91"/>
      <c r="V45" s="91"/>
      <c r="W45" s="91"/>
      <c r="X45" s="91"/>
      <c r="Y45" s="91"/>
      <c r="Z45" s="91"/>
      <c r="AA45" s="91"/>
      <c r="AB45" s="91"/>
      <c r="AC45" s="91"/>
      <c r="AD45" s="91"/>
      <c r="AE45" s="91"/>
    </row>
    <row r="46" spans="1:31" ht="15" x14ac:dyDescent="0.25">
      <c r="A46" s="91"/>
      <c r="B46" s="91"/>
      <c r="C46" s="91"/>
      <c r="D46" s="91"/>
      <c r="E46" s="91"/>
      <c r="F46" s="91"/>
      <c r="G46" s="91"/>
      <c r="H46" s="91"/>
      <c r="I46" s="91"/>
      <c r="J46" s="91"/>
      <c r="K46" s="91"/>
      <c r="L46" s="91"/>
      <c r="M46" s="91"/>
      <c r="N46" s="91"/>
      <c r="O46" s="91"/>
      <c r="P46" s="91"/>
      <c r="Q46" s="91"/>
      <c r="R46" s="91"/>
      <c r="S46" s="91"/>
      <c r="T46" s="91"/>
      <c r="U46" s="91"/>
      <c r="V46" s="91"/>
      <c r="W46" s="91"/>
      <c r="X46" s="91"/>
      <c r="Y46" s="91"/>
      <c r="Z46" s="91"/>
      <c r="AA46" s="91"/>
      <c r="AB46" s="91"/>
      <c r="AC46" s="91"/>
      <c r="AD46" s="91"/>
      <c r="AE46" s="91"/>
    </row>
    <row r="47" spans="1:31" ht="15" customHeight="1" x14ac:dyDescent="0.25">
      <c r="A47" s="91"/>
      <c r="B47" s="91"/>
      <c r="C47" s="91"/>
      <c r="D47" s="91"/>
      <c r="E47" s="91"/>
      <c r="F47" s="91"/>
      <c r="G47" s="91"/>
      <c r="H47" s="91"/>
      <c r="I47" s="91"/>
      <c r="J47" s="91"/>
      <c r="K47" s="91"/>
      <c r="L47" s="91"/>
      <c r="M47" s="91"/>
      <c r="N47" s="91"/>
      <c r="O47" s="91" t="s">
        <v>11</v>
      </c>
      <c r="P47" s="91"/>
      <c r="Q47" s="91"/>
      <c r="R47" s="91"/>
      <c r="S47" s="91"/>
      <c r="T47" s="91"/>
      <c r="U47" s="91"/>
      <c r="V47" s="91"/>
      <c r="W47" s="91"/>
      <c r="X47" s="91"/>
      <c r="Y47" s="91"/>
      <c r="Z47" s="91"/>
      <c r="AA47" s="91"/>
      <c r="AB47" s="91"/>
      <c r="AC47" s="91"/>
      <c r="AD47" s="91"/>
      <c r="AE47" s="91"/>
    </row>
    <row r="48" spans="1:31" ht="26.25" x14ac:dyDescent="0.4">
      <c r="A48" s="91"/>
      <c r="B48" s="91"/>
      <c r="C48" s="91"/>
      <c r="D48" s="91"/>
      <c r="E48" s="91"/>
      <c r="F48" s="91"/>
      <c r="G48" s="91"/>
      <c r="H48" s="91"/>
      <c r="I48" s="115" t="s">
        <v>11</v>
      </c>
      <c r="J48" s="115" t="s">
        <v>11</v>
      </c>
      <c r="K48" s="91" t="s">
        <v>11</v>
      </c>
      <c r="L48" s="91" t="s">
        <v>11</v>
      </c>
      <c r="M48" s="91" t="s">
        <v>11</v>
      </c>
      <c r="N48" s="91" t="s">
        <v>11</v>
      </c>
      <c r="O48" s="91"/>
      <c r="P48" s="91"/>
      <c r="Q48" s="91"/>
      <c r="R48" s="91"/>
      <c r="S48" s="91"/>
      <c r="T48" s="91"/>
      <c r="U48" s="91"/>
      <c r="V48" s="91"/>
      <c r="W48" s="91"/>
      <c r="X48" s="91"/>
      <c r="Y48" s="91"/>
      <c r="Z48" s="91"/>
      <c r="AA48" s="91"/>
      <c r="AB48" s="91"/>
      <c r="AC48" s="91"/>
      <c r="AD48" s="91"/>
      <c r="AE48" s="91"/>
    </row>
    <row r="49" spans="1:31" ht="15" x14ac:dyDescent="0.25">
      <c r="A49" s="91"/>
      <c r="B49" s="91"/>
      <c r="C49" s="91"/>
      <c r="D49" s="91"/>
      <c r="E49" s="91"/>
      <c r="F49" s="91"/>
      <c r="G49" s="91"/>
      <c r="H49" s="91"/>
      <c r="I49" s="91"/>
      <c r="J49" s="91"/>
      <c r="K49" s="91"/>
      <c r="L49" s="91"/>
      <c r="M49" s="91"/>
      <c r="N49" s="91"/>
      <c r="O49" s="91"/>
      <c r="P49" s="91"/>
      <c r="Q49" s="91"/>
      <c r="R49" s="91"/>
      <c r="S49" s="91"/>
      <c r="T49" s="91"/>
      <c r="U49" s="91"/>
      <c r="V49" s="91"/>
      <c r="W49" s="91"/>
      <c r="X49" s="91"/>
      <c r="Y49" s="91"/>
      <c r="Z49" s="91"/>
      <c r="AA49" s="91"/>
      <c r="AB49" s="91"/>
      <c r="AC49" s="91"/>
      <c r="AD49" s="91"/>
      <c r="AE49" s="91"/>
    </row>
    <row r="50" spans="1:31" ht="15" x14ac:dyDescent="0.25">
      <c r="A50" s="91"/>
      <c r="B50" s="91"/>
      <c r="C50" s="91"/>
      <c r="D50" s="91"/>
      <c r="E50" s="91"/>
      <c r="F50" s="91"/>
      <c r="G50" s="91"/>
      <c r="H50" s="91"/>
      <c r="I50" s="91"/>
      <c r="J50" s="91"/>
      <c r="K50" s="91"/>
      <c r="L50" s="91"/>
      <c r="M50" s="91"/>
      <c r="N50" s="91"/>
      <c r="O50" s="91"/>
      <c r="P50" s="91"/>
      <c r="Q50" s="91"/>
      <c r="R50" s="91"/>
      <c r="S50" s="91"/>
      <c r="T50" s="91"/>
      <c r="U50" s="91"/>
      <c r="V50" s="91"/>
      <c r="W50" s="91"/>
      <c r="X50" s="91"/>
      <c r="Y50" s="91"/>
      <c r="Z50" s="91"/>
      <c r="AA50" s="91"/>
      <c r="AB50" s="91"/>
      <c r="AC50" s="91"/>
      <c r="AD50" s="91"/>
      <c r="AE50" s="91"/>
    </row>
    <row r="51" spans="1:31" ht="15" x14ac:dyDescent="0.25">
      <c r="A51" s="91"/>
      <c r="B51" s="91"/>
      <c r="C51" s="91"/>
      <c r="D51" s="91"/>
      <c r="E51" s="91"/>
      <c r="F51" s="91"/>
      <c r="G51" s="91"/>
      <c r="H51" s="91"/>
      <c r="I51" s="91"/>
      <c r="J51" s="91"/>
      <c r="K51" s="91"/>
      <c r="L51" s="91"/>
      <c r="M51" s="91"/>
      <c r="N51" s="91"/>
      <c r="O51" s="91"/>
      <c r="P51" s="91"/>
      <c r="Q51" s="91"/>
      <c r="R51" s="91"/>
      <c r="S51" s="91"/>
      <c r="T51" s="91"/>
      <c r="U51" s="91"/>
      <c r="V51" s="91"/>
      <c r="W51" s="91"/>
      <c r="X51" s="91"/>
      <c r="Y51" s="91"/>
      <c r="Z51" s="91"/>
      <c r="AA51" s="91"/>
      <c r="AB51" s="91"/>
      <c r="AC51" s="91"/>
      <c r="AD51" s="91"/>
      <c r="AE51" s="91"/>
    </row>
    <row r="52" spans="1:31" ht="15" x14ac:dyDescent="0.25">
      <c r="A52" s="91"/>
      <c r="B52" s="91"/>
      <c r="C52" s="91"/>
      <c r="D52" s="91"/>
      <c r="E52" s="91"/>
      <c r="F52" s="91"/>
      <c r="G52" s="91"/>
      <c r="H52" s="91"/>
      <c r="I52" s="91"/>
      <c r="J52" s="91"/>
      <c r="K52" s="91"/>
      <c r="L52" s="91"/>
      <c r="M52" s="91"/>
      <c r="N52" s="91"/>
      <c r="O52" s="91"/>
      <c r="P52" s="91"/>
      <c r="Q52" s="91"/>
      <c r="R52" s="91"/>
      <c r="S52" s="91"/>
      <c r="T52" s="91"/>
      <c r="U52" s="91"/>
      <c r="V52" s="91"/>
      <c r="W52" s="91"/>
      <c r="X52" s="91"/>
      <c r="Y52" s="91"/>
      <c r="Z52" s="91"/>
      <c r="AA52" s="91"/>
      <c r="AB52" s="91"/>
      <c r="AC52" s="91"/>
      <c r="AD52" s="91"/>
      <c r="AE52" s="91"/>
    </row>
    <row r="53" spans="1:31" ht="15" x14ac:dyDescent="0.25">
      <c r="A53" s="91"/>
      <c r="B53" s="91"/>
      <c r="C53" s="91"/>
      <c r="D53" s="91"/>
      <c r="E53" s="91"/>
      <c r="F53" s="91"/>
      <c r="G53" s="91"/>
      <c r="H53" s="91"/>
      <c r="I53" s="91"/>
      <c r="J53" s="91"/>
      <c r="K53" s="91"/>
      <c r="L53" s="91"/>
      <c r="M53" s="91"/>
      <c r="N53" s="91"/>
      <c r="O53" s="91"/>
      <c r="P53" s="91"/>
      <c r="Q53" s="91"/>
      <c r="R53" s="91"/>
      <c r="S53" s="91"/>
      <c r="T53" s="91"/>
      <c r="U53" s="91"/>
      <c r="V53" s="91"/>
      <c r="W53" s="91"/>
      <c r="X53" s="91"/>
      <c r="Y53" s="91"/>
      <c r="Z53" s="91"/>
      <c r="AA53" s="91"/>
      <c r="AB53" s="91"/>
      <c r="AC53" s="91"/>
      <c r="AD53" s="91"/>
      <c r="AE53" s="91"/>
    </row>
    <row r="54" spans="1:31" ht="15" x14ac:dyDescent="0.25">
      <c r="A54" s="91"/>
      <c r="B54" s="91"/>
      <c r="C54" s="91"/>
      <c r="D54" s="91"/>
      <c r="E54" s="91"/>
      <c r="F54" s="91"/>
      <c r="G54" s="91"/>
      <c r="H54" s="91"/>
      <c r="I54" s="91"/>
      <c r="J54" s="91"/>
      <c r="K54" s="91"/>
      <c r="L54" s="91"/>
      <c r="M54" s="91"/>
      <c r="N54" s="91"/>
      <c r="O54" s="91"/>
      <c r="P54" s="91"/>
      <c r="Q54" s="91"/>
      <c r="R54" s="91"/>
      <c r="S54" s="91"/>
      <c r="T54" s="91"/>
      <c r="U54" s="91"/>
      <c r="V54" s="91"/>
      <c r="W54" s="91"/>
      <c r="X54" s="91"/>
      <c r="Y54" s="91"/>
      <c r="Z54" s="91"/>
      <c r="AA54" s="91"/>
      <c r="AB54" s="91"/>
      <c r="AC54" s="91"/>
      <c r="AD54" s="91"/>
      <c r="AE54" s="91"/>
    </row>
    <row r="55" spans="1:31" ht="15" x14ac:dyDescent="0.25">
      <c r="A55" s="91"/>
      <c r="B55" s="91"/>
      <c r="C55" s="91"/>
      <c r="D55" s="91"/>
      <c r="E55" s="91"/>
      <c r="F55" s="91"/>
      <c r="G55" s="91"/>
      <c r="H55" s="91"/>
      <c r="I55" s="91"/>
      <c r="J55" s="91"/>
      <c r="K55" s="91"/>
      <c r="L55" s="91"/>
      <c r="M55" s="91"/>
      <c r="N55" s="91"/>
      <c r="O55" s="91"/>
      <c r="P55" s="91"/>
      <c r="Q55" s="91"/>
      <c r="R55" s="91"/>
      <c r="S55" s="91"/>
      <c r="T55" s="91"/>
      <c r="U55" s="91"/>
      <c r="V55" s="91"/>
      <c r="W55" s="91"/>
      <c r="X55" s="91"/>
      <c r="Y55" s="91"/>
      <c r="Z55" s="91"/>
      <c r="AA55" s="91"/>
      <c r="AB55" s="91"/>
      <c r="AC55" s="91"/>
      <c r="AD55" s="91"/>
      <c r="AE55" s="91"/>
    </row>
    <row r="56" spans="1:31" ht="15" x14ac:dyDescent="0.25">
      <c r="A56" s="91"/>
      <c r="B56" s="91"/>
      <c r="C56" s="91"/>
      <c r="D56" s="91"/>
      <c r="E56" s="91"/>
      <c r="F56" s="91"/>
      <c r="G56" s="91"/>
      <c r="H56" s="91"/>
      <c r="I56" s="91"/>
      <c r="J56" s="91"/>
      <c r="K56" s="91"/>
      <c r="L56" s="91"/>
      <c r="M56" s="91"/>
      <c r="N56" s="91"/>
      <c r="O56" s="91"/>
      <c r="P56" s="91"/>
      <c r="Q56" s="91"/>
      <c r="R56" s="91"/>
      <c r="S56" s="91"/>
      <c r="T56" s="91"/>
      <c r="U56" s="91"/>
      <c r="V56" s="91"/>
      <c r="W56" s="91"/>
      <c r="X56" s="91"/>
      <c r="Y56" s="91"/>
      <c r="Z56" s="91"/>
      <c r="AA56" s="91"/>
      <c r="AB56" s="91"/>
      <c r="AC56" s="91"/>
      <c r="AD56" s="91"/>
      <c r="AE56" s="91"/>
    </row>
    <row r="57" spans="1:31" ht="15" x14ac:dyDescent="0.25">
      <c r="A57" s="91"/>
      <c r="B57" s="91"/>
      <c r="C57" s="91"/>
      <c r="D57" s="91"/>
      <c r="E57" s="91"/>
      <c r="F57" s="91"/>
      <c r="G57" s="91"/>
      <c r="H57" s="91"/>
      <c r="I57" s="91"/>
      <c r="J57" s="91"/>
      <c r="K57" s="91"/>
      <c r="L57" s="91"/>
      <c r="M57" s="91"/>
      <c r="N57" s="91"/>
      <c r="O57" s="91"/>
      <c r="P57" s="91"/>
      <c r="Q57" s="91"/>
      <c r="R57" s="91"/>
      <c r="S57" s="91"/>
      <c r="T57" s="91"/>
      <c r="U57" s="91"/>
      <c r="V57" s="91"/>
      <c r="W57" s="91"/>
      <c r="X57" s="91"/>
      <c r="Y57" s="91"/>
      <c r="Z57" s="91"/>
      <c r="AA57" s="91"/>
      <c r="AB57" s="91"/>
      <c r="AC57" s="91"/>
      <c r="AD57" s="91"/>
      <c r="AE57" s="91"/>
    </row>
    <row r="58" spans="1:31" ht="15" x14ac:dyDescent="0.25">
      <c r="A58" s="91"/>
      <c r="B58" s="91"/>
      <c r="C58" s="91"/>
      <c r="D58" s="91"/>
      <c r="E58" s="91"/>
      <c r="F58" s="91"/>
      <c r="G58" s="91"/>
      <c r="H58" s="91"/>
      <c r="I58" s="91"/>
      <c r="J58" s="91"/>
      <c r="K58" s="91"/>
      <c r="L58" s="91"/>
      <c r="M58" s="91"/>
      <c r="N58" s="91"/>
      <c r="O58" s="91"/>
      <c r="P58" s="91"/>
      <c r="Q58" s="91"/>
      <c r="R58" s="91"/>
      <c r="S58" s="91"/>
      <c r="T58" s="91"/>
      <c r="U58" s="91"/>
      <c r="V58" s="91"/>
      <c r="W58" s="91"/>
      <c r="X58" s="91"/>
      <c r="Y58" s="91"/>
      <c r="Z58" s="91"/>
      <c r="AA58" s="91"/>
      <c r="AB58" s="91"/>
      <c r="AC58" s="91"/>
      <c r="AD58" s="91"/>
      <c r="AE58" s="91"/>
    </row>
    <row r="59" spans="1:31" ht="15" x14ac:dyDescent="0.25">
      <c r="A59" s="91"/>
      <c r="B59" s="91"/>
      <c r="C59" s="91"/>
      <c r="D59" s="91"/>
      <c r="E59" s="91"/>
      <c r="F59" s="91"/>
      <c r="G59" s="91"/>
      <c r="H59" s="91"/>
      <c r="I59" s="91"/>
      <c r="J59" s="91"/>
      <c r="K59" s="91"/>
      <c r="L59" s="91"/>
      <c r="M59" s="91"/>
      <c r="N59" s="91"/>
      <c r="O59" s="91"/>
      <c r="P59" s="91"/>
      <c r="Q59" s="91"/>
      <c r="R59" s="91"/>
      <c r="S59" s="91"/>
      <c r="T59" s="91"/>
      <c r="U59" s="91"/>
      <c r="V59" s="91"/>
      <c r="W59" s="91"/>
      <c r="X59" s="91"/>
      <c r="Y59" s="91"/>
      <c r="Z59" s="91"/>
      <c r="AA59" s="91"/>
      <c r="AB59" s="91"/>
      <c r="AC59" s="91"/>
      <c r="AD59" s="91"/>
      <c r="AE59" s="91"/>
    </row>
    <row r="60" spans="1:31" ht="15" x14ac:dyDescent="0.25">
      <c r="A60" s="91"/>
      <c r="B60" s="91"/>
      <c r="C60" s="91"/>
      <c r="D60" s="91"/>
      <c r="E60" s="91"/>
      <c r="F60" s="91"/>
      <c r="G60" s="91"/>
      <c r="H60" s="91"/>
      <c r="I60" s="91"/>
      <c r="J60" s="91"/>
      <c r="K60" s="91"/>
      <c r="L60" s="91"/>
      <c r="M60" s="91"/>
      <c r="N60" s="91"/>
      <c r="O60" s="91"/>
      <c r="P60" s="91"/>
      <c r="Q60" s="91"/>
      <c r="R60" s="91"/>
      <c r="S60" s="91"/>
      <c r="T60" s="91"/>
      <c r="U60" s="91"/>
      <c r="V60" s="91"/>
      <c r="W60" s="91"/>
      <c r="X60" s="91"/>
      <c r="Y60" s="91"/>
      <c r="Z60" s="91"/>
      <c r="AA60" s="91"/>
      <c r="AB60" s="91"/>
      <c r="AC60" s="91"/>
      <c r="AD60" s="91"/>
      <c r="AE60" s="91"/>
    </row>
    <row r="61" spans="1:31" ht="15" x14ac:dyDescent="0.25">
      <c r="A61" s="91"/>
      <c r="B61" s="91"/>
      <c r="C61" s="91"/>
      <c r="D61" s="91"/>
      <c r="E61" s="91"/>
      <c r="F61" s="91"/>
      <c r="G61" s="91"/>
      <c r="H61" s="91"/>
      <c r="I61" s="91"/>
      <c r="J61" s="91"/>
      <c r="K61" s="91"/>
      <c r="L61" s="91"/>
      <c r="M61" s="91"/>
      <c r="N61" s="91"/>
      <c r="O61" s="91"/>
      <c r="P61" s="91"/>
      <c r="Q61" s="91"/>
      <c r="R61" s="91"/>
      <c r="S61" s="91"/>
      <c r="T61" s="91"/>
      <c r="U61" s="91"/>
      <c r="V61" s="91"/>
      <c r="W61" s="91"/>
      <c r="X61" s="91"/>
      <c r="Y61" s="91"/>
      <c r="Z61" s="91"/>
      <c r="AA61" s="91"/>
      <c r="AB61" s="91"/>
      <c r="AC61" s="91"/>
      <c r="AD61" s="91"/>
      <c r="AE61" s="91"/>
    </row>
    <row r="62" spans="1:31" ht="15" x14ac:dyDescent="0.25">
      <c r="A62" s="91"/>
      <c r="B62" s="91"/>
      <c r="C62" s="91"/>
      <c r="D62" s="91"/>
      <c r="E62" s="91"/>
      <c r="F62" s="91"/>
      <c r="G62" s="91"/>
      <c r="H62" s="91"/>
      <c r="I62" s="91"/>
      <c r="J62" s="91"/>
      <c r="K62" s="91"/>
      <c r="L62" s="91"/>
      <c r="M62" s="91"/>
      <c r="N62" s="91"/>
      <c r="O62" s="91"/>
      <c r="P62" s="91"/>
      <c r="Q62" s="91"/>
      <c r="R62" s="91"/>
      <c r="S62" s="91"/>
      <c r="T62" s="91"/>
      <c r="U62" s="91"/>
      <c r="V62" s="91"/>
      <c r="W62" s="91"/>
      <c r="X62" s="91"/>
      <c r="Y62" s="91"/>
      <c r="Z62" s="91"/>
      <c r="AA62" s="91"/>
      <c r="AB62" s="91"/>
      <c r="AC62" s="91"/>
      <c r="AD62" s="91"/>
      <c r="AE62" s="91"/>
    </row>
    <row r="63" spans="1:31" ht="15" x14ac:dyDescent="0.25">
      <c r="A63" s="91"/>
      <c r="B63" s="91"/>
      <c r="C63" s="91"/>
      <c r="D63" s="91"/>
      <c r="E63" s="91"/>
      <c r="F63" s="91"/>
      <c r="G63" s="91"/>
      <c r="H63" s="91"/>
      <c r="I63" s="91"/>
      <c r="J63" s="91"/>
      <c r="K63" s="91"/>
      <c r="L63" s="91"/>
      <c r="M63" s="91"/>
      <c r="N63" s="91"/>
      <c r="O63" s="91"/>
      <c r="P63" s="91"/>
      <c r="Q63" s="91"/>
      <c r="R63" s="91"/>
      <c r="S63" s="91"/>
      <c r="T63" s="91"/>
      <c r="U63" s="91"/>
      <c r="V63" s="91"/>
      <c r="W63" s="91"/>
      <c r="X63" s="91"/>
      <c r="Y63" s="91"/>
      <c r="Z63" s="91"/>
      <c r="AA63" s="91"/>
      <c r="AB63" s="91"/>
      <c r="AC63" s="91"/>
      <c r="AD63" s="91"/>
      <c r="AE63" s="91"/>
    </row>
    <row r="64" spans="1:31" ht="15" x14ac:dyDescent="0.25">
      <c r="A64" s="91"/>
      <c r="B64" s="91"/>
      <c r="C64" s="91"/>
      <c r="D64" s="91"/>
      <c r="E64" s="91"/>
      <c r="F64" s="91"/>
      <c r="G64" s="91"/>
      <c r="H64" s="91"/>
      <c r="I64" s="91"/>
      <c r="J64" s="91"/>
      <c r="K64" s="91"/>
      <c r="L64" s="91"/>
      <c r="M64" s="91"/>
      <c r="N64" s="91"/>
      <c r="O64" s="91"/>
      <c r="P64" s="91"/>
      <c r="Q64" s="91"/>
      <c r="R64" s="91"/>
      <c r="S64" s="91"/>
      <c r="T64" s="91"/>
      <c r="U64" s="91"/>
      <c r="V64" s="91"/>
      <c r="W64" s="91"/>
      <c r="X64" s="91"/>
      <c r="Y64" s="91"/>
      <c r="Z64" s="91"/>
      <c r="AA64" s="91"/>
      <c r="AB64" s="91"/>
      <c r="AC64" s="91"/>
      <c r="AD64" s="91"/>
      <c r="AE64" s="91"/>
    </row>
    <row r="65" spans="1:31" ht="15" x14ac:dyDescent="0.25">
      <c r="A65" s="91"/>
      <c r="B65" s="91"/>
      <c r="C65" s="91"/>
      <c r="D65" s="91"/>
      <c r="E65" s="91"/>
      <c r="F65" s="91"/>
      <c r="G65" s="91"/>
      <c r="H65" s="91"/>
      <c r="I65" s="91"/>
      <c r="J65" s="91"/>
      <c r="K65" s="91"/>
      <c r="L65" s="91"/>
      <c r="M65" s="91"/>
      <c r="N65" s="91"/>
      <c r="O65" s="91"/>
      <c r="P65" s="91"/>
      <c r="Q65" s="91"/>
      <c r="R65" s="91"/>
      <c r="S65" s="91"/>
      <c r="T65" s="91"/>
      <c r="U65" s="91"/>
      <c r="V65" s="91"/>
      <c r="W65" s="91"/>
      <c r="X65" s="91"/>
      <c r="Y65" s="91"/>
      <c r="Z65" s="91"/>
      <c r="AA65" s="91"/>
      <c r="AB65" s="91"/>
      <c r="AC65" s="91"/>
      <c r="AD65" s="91"/>
      <c r="AE65" s="91"/>
    </row>
    <row r="66" spans="1:31" ht="15" x14ac:dyDescent="0.25">
      <c r="A66" s="91"/>
      <c r="B66" s="91"/>
      <c r="C66" s="91"/>
      <c r="D66" s="91"/>
      <c r="E66" s="91"/>
      <c r="F66" s="91"/>
      <c r="G66" s="91"/>
      <c r="H66" s="91"/>
      <c r="I66" s="91"/>
      <c r="J66" s="91"/>
      <c r="K66" s="91"/>
      <c r="L66" s="91"/>
      <c r="M66" s="91"/>
      <c r="N66" s="91"/>
      <c r="O66" s="91"/>
      <c r="P66" s="91"/>
      <c r="Q66" s="91"/>
      <c r="R66" s="91"/>
      <c r="S66" s="91"/>
      <c r="T66" s="91"/>
      <c r="U66" s="91"/>
      <c r="V66" s="91"/>
      <c r="W66" s="91"/>
      <c r="X66" s="91"/>
      <c r="Y66" s="91"/>
      <c r="Z66" s="91"/>
      <c r="AA66" s="91"/>
      <c r="AB66" s="91"/>
      <c r="AC66" s="91"/>
      <c r="AD66" s="91"/>
      <c r="AE66" s="91"/>
    </row>
    <row r="67" spans="1:31" ht="15" x14ac:dyDescent="0.25">
      <c r="A67" s="91"/>
      <c r="B67" s="91"/>
      <c r="C67" s="91"/>
      <c r="D67" s="91"/>
      <c r="E67" s="91"/>
      <c r="F67" s="91"/>
      <c r="G67" s="91"/>
      <c r="H67" s="91"/>
      <c r="I67" s="91"/>
      <c r="J67" s="91"/>
      <c r="K67" s="91"/>
      <c r="L67" s="91"/>
      <c r="M67" s="91"/>
      <c r="N67" s="91"/>
      <c r="O67" s="91"/>
      <c r="P67" s="91"/>
      <c r="Q67" s="91"/>
      <c r="R67" s="91"/>
      <c r="S67" s="91"/>
      <c r="T67" s="91"/>
      <c r="U67" s="91"/>
      <c r="V67" s="91"/>
      <c r="W67" s="91"/>
      <c r="X67" s="91"/>
      <c r="Y67" s="91"/>
      <c r="Z67" s="91"/>
      <c r="AA67" s="91"/>
      <c r="AB67" s="91"/>
      <c r="AC67" s="91"/>
      <c r="AD67" s="91"/>
      <c r="AE67" s="91"/>
    </row>
    <row r="68" spans="1:31" ht="15" x14ac:dyDescent="0.25">
      <c r="A68" s="91"/>
      <c r="B68" s="91"/>
      <c r="C68" s="91"/>
      <c r="D68" s="91"/>
      <c r="E68" s="91"/>
      <c r="F68" s="91"/>
      <c r="G68" s="91"/>
      <c r="H68" s="91"/>
      <c r="I68" s="91"/>
      <c r="J68" s="91"/>
      <c r="K68" s="91"/>
      <c r="L68" s="91"/>
      <c r="M68" s="91"/>
      <c r="N68" s="91"/>
      <c r="O68" s="91"/>
      <c r="P68" s="91"/>
      <c r="Q68" s="91"/>
      <c r="R68" s="91"/>
      <c r="S68" s="91"/>
      <c r="T68" s="91"/>
      <c r="U68" s="91"/>
      <c r="V68" s="91"/>
      <c r="W68" s="91"/>
      <c r="X68" s="91"/>
      <c r="Y68" s="91"/>
      <c r="Z68" s="91"/>
      <c r="AA68" s="91"/>
      <c r="AB68" s="91"/>
      <c r="AC68" s="91"/>
      <c r="AD68" s="91"/>
      <c r="AE68" s="91"/>
    </row>
    <row r="69" spans="1:31" ht="15" x14ac:dyDescent="0.25">
      <c r="A69" s="91"/>
      <c r="B69" s="91"/>
      <c r="C69" s="91"/>
      <c r="D69" s="91"/>
      <c r="E69" s="91"/>
      <c r="F69" s="91"/>
      <c r="G69" s="91"/>
      <c r="H69" s="91"/>
      <c r="I69" s="91"/>
      <c r="J69" s="91"/>
      <c r="K69" s="91"/>
      <c r="L69" s="91"/>
      <c r="M69" s="91"/>
      <c r="N69" s="91"/>
      <c r="O69" s="91"/>
      <c r="P69" s="91"/>
      <c r="Q69" s="91"/>
      <c r="R69" s="91"/>
      <c r="S69" s="91"/>
      <c r="T69" s="91"/>
      <c r="U69" s="91"/>
      <c r="V69" s="91"/>
      <c r="W69" s="91"/>
      <c r="X69" s="91"/>
      <c r="Y69" s="91"/>
      <c r="Z69" s="91"/>
      <c r="AA69" s="91"/>
      <c r="AB69" s="91"/>
      <c r="AC69" s="91"/>
      <c r="AD69" s="91"/>
      <c r="AE69" s="91"/>
    </row>
    <row r="70" spans="1:31" ht="15" x14ac:dyDescent="0.25">
      <c r="A70" s="91"/>
      <c r="B70" s="91"/>
      <c r="C70" s="91"/>
      <c r="D70" s="91"/>
      <c r="E70" s="91"/>
      <c r="F70" s="91"/>
      <c r="G70" s="91"/>
      <c r="H70" s="91"/>
      <c r="I70" s="91"/>
      <c r="J70" s="91"/>
      <c r="K70" s="91"/>
      <c r="L70" s="91"/>
      <c r="M70" s="91"/>
      <c r="N70" s="91"/>
      <c r="O70" s="91"/>
      <c r="P70" s="91"/>
      <c r="Q70" s="91"/>
      <c r="R70" s="91"/>
      <c r="S70" s="91"/>
      <c r="T70" s="91"/>
      <c r="U70" s="91"/>
      <c r="V70" s="91"/>
      <c r="W70" s="91"/>
      <c r="X70" s="91"/>
      <c r="Y70" s="91"/>
      <c r="Z70" s="91"/>
      <c r="AA70" s="91"/>
      <c r="AB70" s="91"/>
      <c r="AC70" s="91"/>
      <c r="AD70" s="91"/>
      <c r="AE70" s="91"/>
    </row>
    <row r="71" spans="1:31" ht="15" x14ac:dyDescent="0.25">
      <c r="A71" s="91"/>
      <c r="B71" s="91"/>
      <c r="C71" s="91"/>
      <c r="D71" s="91"/>
      <c r="E71" s="91"/>
      <c r="F71" s="91"/>
      <c r="G71" s="91"/>
      <c r="H71" s="91"/>
      <c r="I71" s="91"/>
      <c r="J71" s="91"/>
      <c r="K71" s="91"/>
      <c r="L71" s="91"/>
      <c r="M71" s="91"/>
      <c r="N71" s="91"/>
      <c r="O71" s="91"/>
      <c r="P71" s="91"/>
      <c r="Q71" s="91"/>
      <c r="R71" s="91"/>
      <c r="S71" s="91"/>
      <c r="T71" s="91"/>
      <c r="U71" s="91"/>
      <c r="V71" s="91"/>
      <c r="W71" s="91"/>
      <c r="X71" s="91"/>
      <c r="Y71" s="91"/>
      <c r="Z71" s="91"/>
      <c r="AA71" s="91"/>
      <c r="AB71" s="91"/>
      <c r="AC71" s="91"/>
      <c r="AD71" s="91"/>
      <c r="AE71" s="91"/>
    </row>
    <row r="72" spans="1:31" ht="15" x14ac:dyDescent="0.25">
      <c r="A72" s="91"/>
      <c r="B72" s="91"/>
      <c r="C72" s="91"/>
      <c r="D72" s="91"/>
      <c r="E72" s="91"/>
      <c r="F72" s="91"/>
      <c r="G72" s="91"/>
      <c r="H72" s="91"/>
      <c r="I72" s="91"/>
      <c r="J72" s="91"/>
      <c r="K72" s="91"/>
      <c r="L72" s="91"/>
      <c r="M72" s="91"/>
      <c r="N72" s="91"/>
      <c r="O72" s="91"/>
      <c r="P72" s="91"/>
      <c r="Q72" s="91"/>
      <c r="R72" s="91"/>
      <c r="S72" s="91"/>
      <c r="T72" s="91"/>
      <c r="U72" s="91"/>
      <c r="V72" s="91"/>
      <c r="W72" s="91"/>
      <c r="X72" s="91"/>
      <c r="Y72" s="91"/>
      <c r="Z72" s="91"/>
      <c r="AA72" s="91"/>
      <c r="AB72" s="91"/>
      <c r="AC72" s="91"/>
      <c r="AD72" s="91"/>
      <c r="AE72" s="91"/>
    </row>
    <row r="73" spans="1:31" ht="15" x14ac:dyDescent="0.25">
      <c r="A73" s="91"/>
      <c r="B73" s="91"/>
      <c r="C73" s="91"/>
      <c r="D73" s="91"/>
      <c r="E73" s="91"/>
      <c r="F73" s="91"/>
      <c r="G73" s="91"/>
      <c r="H73" s="91"/>
      <c r="I73" s="91"/>
      <c r="J73" s="91"/>
      <c r="K73" s="91"/>
      <c r="L73" s="91"/>
      <c r="M73" s="91"/>
      <c r="N73" s="91"/>
      <c r="O73" s="91"/>
      <c r="P73" s="91"/>
      <c r="Q73" s="91"/>
      <c r="R73" s="91"/>
      <c r="S73" s="91"/>
      <c r="T73" s="91"/>
      <c r="U73" s="91"/>
      <c r="V73" s="91"/>
      <c r="W73" s="91"/>
      <c r="X73" s="91"/>
      <c r="Y73" s="91"/>
      <c r="Z73" s="91"/>
      <c r="AA73" s="91"/>
      <c r="AB73" s="91"/>
      <c r="AC73" s="91"/>
      <c r="AD73" s="91"/>
      <c r="AE73" s="91"/>
    </row>
    <row r="74" spans="1:31" ht="15" x14ac:dyDescent="0.25">
      <c r="A74" s="91"/>
      <c r="B74" s="91"/>
      <c r="C74" s="91"/>
      <c r="D74" s="91"/>
      <c r="E74" s="91"/>
      <c r="F74" s="91"/>
      <c r="G74" s="91"/>
      <c r="H74" s="91"/>
      <c r="I74" s="91"/>
      <c r="J74" s="91"/>
      <c r="K74" s="91"/>
      <c r="L74" s="91"/>
      <c r="M74" s="91"/>
      <c r="N74" s="91"/>
      <c r="O74" s="91"/>
      <c r="P74" s="91"/>
      <c r="Q74" s="91"/>
      <c r="R74" s="91"/>
      <c r="S74" s="91"/>
      <c r="T74" s="91"/>
      <c r="U74" s="91"/>
      <c r="V74" s="91"/>
      <c r="W74" s="91"/>
      <c r="X74" s="91"/>
      <c r="Y74" s="91"/>
      <c r="Z74" s="91"/>
      <c r="AA74" s="91"/>
      <c r="AB74" s="91"/>
      <c r="AC74" s="91"/>
      <c r="AD74" s="91"/>
      <c r="AE74" s="91"/>
    </row>
    <row r="75" spans="1:31" ht="15" x14ac:dyDescent="0.25">
      <c r="A75" s="91"/>
      <c r="B75" s="91"/>
      <c r="C75" s="91"/>
      <c r="D75" s="91"/>
      <c r="E75" s="91"/>
      <c r="F75" s="91"/>
      <c r="G75" s="91"/>
      <c r="H75" s="91"/>
      <c r="I75" s="91"/>
      <c r="J75" s="91"/>
      <c r="K75" s="91"/>
      <c r="L75" s="91"/>
      <c r="M75" s="91"/>
      <c r="N75" s="91"/>
      <c r="O75" s="91"/>
      <c r="P75" s="91"/>
      <c r="Q75" s="91"/>
      <c r="R75" s="91"/>
      <c r="S75" s="91"/>
      <c r="T75" s="91"/>
      <c r="U75" s="91"/>
      <c r="V75" s="91"/>
      <c r="W75" s="91"/>
      <c r="X75" s="91"/>
      <c r="Y75" s="91"/>
      <c r="Z75" s="91"/>
      <c r="AA75" s="91"/>
      <c r="AB75" s="91"/>
      <c r="AC75" s="91"/>
      <c r="AD75" s="91"/>
      <c r="AE75" s="91"/>
    </row>
    <row r="76" spans="1:31" ht="15" x14ac:dyDescent="0.25">
      <c r="A76" s="91"/>
      <c r="B76" s="91"/>
      <c r="C76" s="91"/>
      <c r="D76" s="91"/>
      <c r="E76" s="91"/>
      <c r="F76" s="91"/>
      <c r="G76" s="91"/>
      <c r="H76" s="91"/>
      <c r="I76" s="91"/>
      <c r="J76" s="91"/>
      <c r="K76" s="91"/>
      <c r="L76" s="91"/>
      <c r="M76" s="91"/>
      <c r="N76" s="91"/>
      <c r="O76" s="91"/>
      <c r="P76" s="91"/>
      <c r="Q76" s="91"/>
      <c r="R76" s="91"/>
      <c r="S76" s="91"/>
      <c r="T76" s="91"/>
      <c r="U76" s="91"/>
      <c r="V76" s="91"/>
      <c r="W76" s="91"/>
      <c r="X76" s="91"/>
      <c r="Y76" s="91"/>
      <c r="Z76" s="91"/>
      <c r="AA76" s="91"/>
      <c r="AB76" s="91"/>
      <c r="AC76" s="91"/>
      <c r="AD76" s="91"/>
      <c r="AE76" s="91"/>
    </row>
    <row r="77" spans="1:31" ht="15" x14ac:dyDescent="0.25">
      <c r="A77" s="91"/>
      <c r="B77" s="91"/>
      <c r="C77" s="91"/>
      <c r="D77" s="91"/>
      <c r="E77" s="91"/>
      <c r="F77" s="91"/>
      <c r="G77" s="91"/>
      <c r="H77" s="91"/>
      <c r="I77" s="91"/>
      <c r="J77" s="91"/>
      <c r="K77" s="91"/>
      <c r="L77" s="91"/>
      <c r="M77" s="91"/>
      <c r="N77" s="91"/>
      <c r="O77" s="91"/>
      <c r="P77" s="91"/>
      <c r="Q77" s="91"/>
      <c r="R77" s="91"/>
      <c r="S77" s="91"/>
      <c r="T77" s="91"/>
      <c r="U77" s="91"/>
      <c r="V77" s="91"/>
      <c r="W77" s="91"/>
      <c r="X77" s="91"/>
      <c r="Y77" s="91"/>
      <c r="Z77" s="91"/>
      <c r="AA77" s="91"/>
      <c r="AB77" s="91"/>
      <c r="AC77" s="91"/>
      <c r="AD77" s="91"/>
      <c r="AE77" s="91"/>
    </row>
    <row r="78" spans="1:31" ht="15" x14ac:dyDescent="0.25">
      <c r="A78" s="91"/>
      <c r="B78" s="91"/>
      <c r="C78" s="91"/>
      <c r="D78" s="91"/>
      <c r="E78" s="91"/>
      <c r="F78" s="91"/>
      <c r="G78" s="91"/>
      <c r="H78" s="91"/>
      <c r="I78" s="91"/>
      <c r="J78" s="91"/>
      <c r="K78" s="91"/>
      <c r="L78" s="91"/>
      <c r="M78" s="91"/>
      <c r="N78" s="91"/>
      <c r="O78" s="91"/>
      <c r="P78" s="91"/>
      <c r="Q78" s="91"/>
      <c r="R78" s="91"/>
      <c r="S78" s="91"/>
      <c r="T78" s="91"/>
      <c r="U78" s="91"/>
      <c r="V78" s="91"/>
      <c r="W78" s="91"/>
      <c r="X78" s="91"/>
      <c r="Y78" s="91"/>
      <c r="Z78" s="91"/>
      <c r="AA78" s="91"/>
      <c r="AB78" s="91"/>
      <c r="AC78" s="91"/>
      <c r="AD78" s="91"/>
      <c r="AE78" s="91"/>
    </row>
    <row r="79" spans="1:31" ht="15" x14ac:dyDescent="0.25">
      <c r="A79" s="91"/>
      <c r="B79" s="91"/>
      <c r="C79" s="91"/>
      <c r="D79" s="91"/>
      <c r="E79" s="91"/>
      <c r="F79" s="91"/>
      <c r="G79" s="91"/>
      <c r="H79" s="91"/>
      <c r="I79" s="91"/>
      <c r="J79" s="91"/>
      <c r="K79" s="91"/>
      <c r="L79" s="91"/>
      <c r="M79" s="91"/>
      <c r="N79" s="91"/>
      <c r="O79" s="91"/>
      <c r="P79" s="91"/>
      <c r="Q79" s="91"/>
      <c r="R79" s="91"/>
      <c r="S79" s="91"/>
      <c r="T79" s="91"/>
      <c r="U79" s="91"/>
      <c r="V79" s="91"/>
      <c r="W79" s="91"/>
      <c r="X79" s="91"/>
      <c r="Y79" s="91"/>
      <c r="Z79" s="91"/>
      <c r="AA79" s="91"/>
      <c r="AB79" s="91"/>
      <c r="AC79" s="91"/>
      <c r="AD79" s="91"/>
      <c r="AE79" s="91"/>
    </row>
    <row r="80" spans="1:31" ht="15" x14ac:dyDescent="0.25">
      <c r="A80" s="91"/>
      <c r="B80" s="91"/>
      <c r="C80" s="91"/>
      <c r="D80" s="91"/>
      <c r="E80" s="91"/>
      <c r="F80" s="91"/>
      <c r="G80" s="91"/>
      <c r="H80" s="91"/>
      <c r="I80" s="91"/>
      <c r="J80" s="91"/>
      <c r="K80" s="91"/>
      <c r="L80" s="91"/>
      <c r="M80" s="91"/>
      <c r="N80" s="91"/>
      <c r="O80" s="91"/>
      <c r="P80" s="91"/>
      <c r="Q80" s="91"/>
      <c r="R80" s="91"/>
      <c r="S80" s="91"/>
      <c r="T80" s="91"/>
      <c r="U80" s="91"/>
      <c r="V80" s="91"/>
      <c r="W80" s="91"/>
      <c r="X80" s="91"/>
      <c r="Y80" s="91"/>
      <c r="Z80" s="91"/>
      <c r="AA80" s="91"/>
      <c r="AB80" s="91"/>
      <c r="AC80" s="91"/>
      <c r="AD80" s="91"/>
      <c r="AE80" s="91"/>
    </row>
    <row r="81" spans="1:31" ht="15" x14ac:dyDescent="0.25">
      <c r="A81" s="91"/>
      <c r="B81" s="91"/>
      <c r="C81" s="91"/>
      <c r="D81" s="91"/>
      <c r="E81" s="91"/>
      <c r="F81" s="91"/>
      <c r="G81" s="91"/>
      <c r="H81" s="91"/>
      <c r="I81" s="91"/>
      <c r="J81" s="91"/>
      <c r="K81" s="91"/>
      <c r="L81" s="91"/>
      <c r="M81" s="91"/>
      <c r="N81" s="91"/>
      <c r="O81" s="91"/>
      <c r="P81" s="91"/>
      <c r="Q81" s="91"/>
      <c r="R81" s="91"/>
      <c r="S81" s="91"/>
      <c r="T81" s="91"/>
      <c r="U81" s="91"/>
      <c r="V81" s="91"/>
      <c r="W81" s="91"/>
      <c r="X81" s="91"/>
      <c r="Y81" s="91"/>
      <c r="Z81" s="91"/>
      <c r="AA81" s="91"/>
      <c r="AB81" s="91"/>
      <c r="AC81" s="91"/>
      <c r="AD81" s="91"/>
      <c r="AE81" s="91"/>
    </row>
    <row r="82" spans="1:31" ht="15" x14ac:dyDescent="0.25">
      <c r="A82" s="91"/>
      <c r="B82" s="91"/>
      <c r="C82" s="91"/>
      <c r="D82" s="91"/>
      <c r="E82" s="91"/>
      <c r="F82" s="91"/>
      <c r="G82" s="91"/>
      <c r="H82" s="91"/>
      <c r="I82" s="91"/>
      <c r="J82" s="91"/>
      <c r="K82" s="91"/>
      <c r="L82" s="91"/>
      <c r="M82" s="91"/>
      <c r="N82" s="91"/>
      <c r="O82" s="91"/>
      <c r="P82" s="91"/>
      <c r="Q82" s="91"/>
      <c r="R82" s="91"/>
      <c r="S82" s="91"/>
      <c r="T82" s="91"/>
      <c r="U82" s="91"/>
      <c r="V82" s="91"/>
      <c r="W82" s="91"/>
      <c r="X82" s="91"/>
      <c r="Y82" s="91"/>
      <c r="Z82" s="91"/>
      <c r="AA82" s="91"/>
      <c r="AB82" s="91"/>
      <c r="AC82" s="91"/>
      <c r="AD82" s="91"/>
      <c r="AE82" s="91"/>
    </row>
    <row r="83" spans="1:31" ht="15" x14ac:dyDescent="0.25">
      <c r="A83" s="91"/>
      <c r="B83" s="91"/>
      <c r="C83" s="91"/>
      <c r="D83" s="91"/>
      <c r="E83" s="91"/>
      <c r="F83" s="91"/>
      <c r="G83" s="91"/>
      <c r="H83" s="91"/>
      <c r="I83" s="91"/>
      <c r="J83" s="91"/>
      <c r="K83" s="91"/>
      <c r="L83" s="91"/>
      <c r="M83" s="91"/>
      <c r="N83" s="91"/>
      <c r="O83" s="91"/>
      <c r="P83" s="91"/>
      <c r="Q83" s="91"/>
      <c r="R83" s="91"/>
      <c r="S83" s="91"/>
      <c r="T83" s="91"/>
      <c r="U83" s="91"/>
      <c r="V83" s="91"/>
      <c r="W83" s="91"/>
      <c r="X83" s="91"/>
      <c r="Y83" s="91"/>
      <c r="Z83" s="91"/>
      <c r="AA83" s="91"/>
      <c r="AB83" s="91"/>
      <c r="AC83" s="91"/>
      <c r="AD83" s="91"/>
      <c r="AE83" s="91"/>
    </row>
    <row r="84" spans="1:31" ht="15" x14ac:dyDescent="0.25">
      <c r="A84" s="91"/>
      <c r="B84" s="91"/>
      <c r="C84" s="91"/>
      <c r="D84" s="91"/>
      <c r="E84" s="91"/>
      <c r="F84" s="91"/>
      <c r="G84" s="91"/>
      <c r="H84" s="91"/>
      <c r="I84" s="91"/>
      <c r="J84" s="91"/>
      <c r="K84" s="91"/>
      <c r="L84" s="91"/>
      <c r="M84" s="91"/>
      <c r="N84" s="91"/>
      <c r="O84" s="91"/>
      <c r="P84" s="91"/>
      <c r="Q84" s="91"/>
      <c r="R84" s="91"/>
      <c r="S84" s="91"/>
      <c r="T84" s="91"/>
      <c r="U84" s="91"/>
      <c r="V84" s="91"/>
      <c r="W84" s="91"/>
      <c r="X84" s="91"/>
      <c r="Y84" s="91"/>
      <c r="Z84" s="91"/>
      <c r="AA84" s="91"/>
      <c r="AB84" s="91"/>
      <c r="AC84" s="91"/>
      <c r="AD84" s="91"/>
      <c r="AE84" s="91"/>
    </row>
    <row r="85" spans="1:31" ht="15" x14ac:dyDescent="0.25">
      <c r="A85" s="91"/>
      <c r="B85" s="91"/>
      <c r="C85" s="91"/>
      <c r="D85" s="91"/>
      <c r="E85" s="91"/>
      <c r="F85" s="91"/>
      <c r="G85" s="91"/>
      <c r="H85" s="91"/>
      <c r="I85" s="91"/>
      <c r="J85" s="91"/>
      <c r="K85" s="91"/>
      <c r="L85" s="91"/>
      <c r="M85" s="91"/>
      <c r="N85" s="91"/>
      <c r="O85" s="91"/>
      <c r="P85" s="91"/>
      <c r="Q85" s="91"/>
      <c r="R85" s="91"/>
      <c r="S85" s="91"/>
      <c r="T85" s="91"/>
      <c r="U85" s="91"/>
      <c r="V85" s="91"/>
      <c r="W85" s="91"/>
      <c r="X85" s="91"/>
      <c r="Y85" s="91"/>
      <c r="Z85" s="91"/>
      <c r="AA85" s="91"/>
      <c r="AB85" s="91"/>
      <c r="AC85" s="91"/>
      <c r="AD85" s="91"/>
      <c r="AE85" s="91"/>
    </row>
    <row r="86" spans="1:31" ht="15" x14ac:dyDescent="0.25">
      <c r="A86" s="91"/>
      <c r="B86" s="91"/>
      <c r="C86" s="91"/>
      <c r="D86" s="91"/>
      <c r="E86" s="91"/>
      <c r="F86" s="91"/>
      <c r="G86" s="91"/>
      <c r="H86" s="91"/>
      <c r="I86" s="91"/>
      <c r="J86" s="91"/>
      <c r="K86" s="91"/>
      <c r="L86" s="91"/>
      <c r="M86" s="91"/>
      <c r="N86" s="91"/>
      <c r="O86" s="91"/>
      <c r="P86" s="91"/>
      <c r="Q86" s="91"/>
      <c r="R86" s="91"/>
      <c r="S86" s="91"/>
      <c r="T86" s="91"/>
      <c r="U86" s="91"/>
      <c r="V86" s="91"/>
      <c r="W86" s="91"/>
      <c r="X86" s="91"/>
      <c r="Y86" s="91"/>
      <c r="Z86" s="91"/>
      <c r="AA86" s="91"/>
      <c r="AB86" s="91"/>
      <c r="AC86" s="91"/>
      <c r="AD86" s="91"/>
      <c r="AE86" s="91"/>
    </row>
    <row r="87" spans="1:31" ht="15" x14ac:dyDescent="0.25">
      <c r="A87" s="91"/>
      <c r="B87" s="91"/>
      <c r="C87" s="91"/>
      <c r="D87" s="91"/>
      <c r="E87" s="91"/>
      <c r="F87" s="91"/>
      <c r="G87" s="91"/>
      <c r="H87" s="91"/>
      <c r="I87" s="91"/>
      <c r="J87" s="91"/>
      <c r="K87" s="91"/>
      <c r="L87" s="91"/>
      <c r="M87" s="91"/>
      <c r="N87" s="91"/>
      <c r="O87" s="91"/>
      <c r="P87" s="91"/>
      <c r="Q87" s="91"/>
      <c r="R87" s="91"/>
      <c r="S87" s="91"/>
      <c r="T87" s="91"/>
      <c r="U87" s="91"/>
      <c r="V87" s="91"/>
      <c r="W87" s="91"/>
      <c r="X87" s="91"/>
      <c r="Y87" s="91"/>
      <c r="Z87" s="91"/>
      <c r="AA87" s="91"/>
      <c r="AB87" s="91"/>
      <c r="AC87" s="91"/>
      <c r="AD87" s="91"/>
      <c r="AE87" s="91"/>
    </row>
    <row r="88" spans="1:31" ht="15" x14ac:dyDescent="0.25">
      <c r="A88" s="91"/>
      <c r="B88" s="91"/>
      <c r="C88" s="91"/>
      <c r="D88" s="91"/>
      <c r="E88" s="91"/>
      <c r="F88" s="91"/>
      <c r="G88" s="91"/>
      <c r="H88" s="91"/>
      <c r="I88" s="91"/>
      <c r="J88" s="91"/>
      <c r="K88" s="91"/>
      <c r="L88" s="91"/>
      <c r="M88" s="91"/>
      <c r="N88" s="91"/>
      <c r="O88" s="91"/>
      <c r="P88" s="91"/>
      <c r="Q88" s="91"/>
      <c r="R88" s="91"/>
      <c r="S88" s="91"/>
      <c r="T88" s="91"/>
      <c r="U88" s="91"/>
      <c r="V88" s="91"/>
      <c r="W88" s="91"/>
      <c r="X88" s="91"/>
      <c r="Y88" s="91"/>
      <c r="Z88" s="91"/>
      <c r="AA88" s="91"/>
      <c r="AB88" s="91"/>
      <c r="AC88" s="91"/>
      <c r="AD88" s="91"/>
      <c r="AE88" s="91"/>
    </row>
    <row r="89" spans="1:31" ht="15" x14ac:dyDescent="0.25">
      <c r="A89" s="91"/>
      <c r="B89" s="91"/>
      <c r="C89" s="91"/>
      <c r="D89" s="91"/>
      <c r="E89" s="91"/>
      <c r="F89" s="91"/>
      <c r="G89" s="91"/>
      <c r="H89" s="91"/>
      <c r="I89" s="91"/>
      <c r="J89" s="91"/>
      <c r="K89" s="91"/>
      <c r="L89" s="91"/>
      <c r="M89" s="91"/>
      <c r="N89" s="91"/>
      <c r="O89" s="91"/>
      <c r="P89" s="91"/>
      <c r="Q89" s="91"/>
      <c r="R89" s="91"/>
      <c r="S89" s="91"/>
      <c r="T89" s="91"/>
      <c r="U89" s="91"/>
      <c r="V89" s="91"/>
      <c r="W89" s="91"/>
      <c r="X89" s="91"/>
      <c r="Y89" s="91"/>
      <c r="Z89" s="91"/>
      <c r="AA89" s="91"/>
      <c r="AB89" s="91"/>
      <c r="AC89" s="91"/>
      <c r="AD89" s="91"/>
      <c r="AE89" s="91"/>
    </row>
    <row r="90" spans="1:31" ht="15" x14ac:dyDescent="0.25">
      <c r="A90" s="91"/>
      <c r="B90" s="91"/>
      <c r="C90" s="91"/>
      <c r="D90" s="91"/>
      <c r="E90" s="91"/>
      <c r="F90" s="91"/>
      <c r="G90" s="91"/>
      <c r="H90" s="91"/>
      <c r="I90" s="91"/>
      <c r="J90" s="91"/>
      <c r="K90" s="91"/>
      <c r="L90" s="91"/>
      <c r="M90" s="91"/>
      <c r="N90" s="91"/>
      <c r="O90" s="91"/>
      <c r="P90" s="91"/>
      <c r="Q90" s="91"/>
      <c r="R90" s="91"/>
      <c r="S90" s="91"/>
      <c r="T90" s="91"/>
      <c r="U90" s="91"/>
      <c r="V90" s="91"/>
      <c r="W90" s="91"/>
      <c r="X90" s="91"/>
      <c r="Y90" s="91"/>
      <c r="Z90" s="91"/>
      <c r="AA90" s="91"/>
      <c r="AB90" s="91"/>
      <c r="AC90" s="91"/>
      <c r="AD90" s="91"/>
      <c r="AE90" s="91"/>
    </row>
    <row r="91" spans="1:31" ht="15" x14ac:dyDescent="0.25">
      <c r="A91" s="91"/>
      <c r="B91" s="91"/>
      <c r="C91" s="91"/>
      <c r="D91" s="91"/>
      <c r="E91" s="91"/>
      <c r="F91" s="91"/>
      <c r="G91" s="91"/>
      <c r="H91" s="91"/>
      <c r="I91" s="91"/>
      <c r="J91" s="91"/>
      <c r="K91" s="91"/>
      <c r="L91" s="91"/>
      <c r="M91" s="91"/>
      <c r="N91" s="91"/>
      <c r="O91" s="91"/>
      <c r="P91" s="91"/>
      <c r="Q91" s="91"/>
      <c r="R91" s="91"/>
      <c r="S91" s="91"/>
      <c r="T91" s="91"/>
      <c r="U91" s="91"/>
      <c r="V91" s="91"/>
      <c r="W91" s="91"/>
      <c r="X91" s="91"/>
      <c r="Y91" s="91"/>
      <c r="Z91" s="91"/>
      <c r="AA91" s="91"/>
      <c r="AB91" s="91"/>
      <c r="AC91" s="91"/>
      <c r="AD91" s="91"/>
      <c r="AE91" s="91"/>
    </row>
    <row r="92" spans="1:31" ht="15" x14ac:dyDescent="0.25">
      <c r="A92" s="91"/>
      <c r="B92" s="91"/>
      <c r="C92" s="91"/>
      <c r="D92" s="91"/>
      <c r="E92" s="91"/>
      <c r="F92" s="91"/>
      <c r="G92" s="91"/>
      <c r="H92" s="91"/>
      <c r="I92" s="91"/>
      <c r="J92" s="91"/>
      <c r="K92" s="91"/>
      <c r="L92" s="91"/>
      <c r="M92" s="91"/>
      <c r="N92" s="91"/>
      <c r="O92" s="91"/>
      <c r="P92" s="91"/>
      <c r="Q92" s="91"/>
      <c r="R92" s="91"/>
      <c r="S92" s="91"/>
      <c r="T92" s="91"/>
      <c r="U92" s="91"/>
      <c r="V92" s="91"/>
      <c r="W92" s="91"/>
      <c r="X92" s="91"/>
      <c r="Y92" s="91"/>
      <c r="Z92" s="91"/>
      <c r="AA92" s="91"/>
      <c r="AB92" s="91"/>
      <c r="AC92" s="91"/>
      <c r="AD92" s="91"/>
      <c r="AE92" s="91"/>
    </row>
    <row r="93" spans="1:31" ht="15" x14ac:dyDescent="0.25">
      <c r="A93" s="91"/>
      <c r="B93" s="91"/>
      <c r="C93" s="91"/>
      <c r="D93" s="91"/>
      <c r="E93" s="91"/>
      <c r="F93" s="91"/>
      <c r="G93" s="91"/>
      <c r="H93" s="91"/>
      <c r="I93" s="91"/>
      <c r="J93" s="91"/>
      <c r="K93" s="91"/>
      <c r="L93" s="91"/>
      <c r="M93" s="91"/>
      <c r="N93" s="91"/>
      <c r="O93" s="91"/>
      <c r="P93" s="91"/>
      <c r="Q93" s="91"/>
      <c r="R93" s="91"/>
      <c r="S93" s="91"/>
      <c r="T93" s="91"/>
      <c r="U93" s="91"/>
      <c r="V93" s="91"/>
      <c r="W93" s="91"/>
      <c r="X93" s="91"/>
      <c r="Y93" s="91"/>
      <c r="Z93" s="91"/>
      <c r="AA93" s="91"/>
      <c r="AB93" s="91"/>
      <c r="AC93" s="91"/>
      <c r="AD93" s="91"/>
      <c r="AE93" s="91"/>
    </row>
    <row r="94" spans="1:31" ht="15" x14ac:dyDescent="0.25">
      <c r="A94" s="91"/>
      <c r="B94" s="91"/>
      <c r="C94" s="91"/>
      <c r="D94" s="91"/>
      <c r="E94" s="91"/>
      <c r="F94" s="91"/>
      <c r="G94" s="91"/>
      <c r="H94" s="91"/>
      <c r="I94" s="91"/>
      <c r="J94" s="91"/>
      <c r="K94" s="91"/>
      <c r="L94" s="91"/>
      <c r="M94" s="91"/>
      <c r="N94" s="91"/>
      <c r="O94" s="91"/>
      <c r="P94" s="91"/>
      <c r="Q94" s="91"/>
      <c r="R94" s="91"/>
      <c r="S94" s="91"/>
      <c r="T94" s="91"/>
      <c r="U94" s="91"/>
      <c r="V94" s="91"/>
      <c r="W94" s="91"/>
      <c r="X94" s="91"/>
      <c r="Y94" s="91"/>
      <c r="Z94" s="91"/>
      <c r="AA94" s="91"/>
      <c r="AB94" s="91"/>
      <c r="AC94" s="91"/>
      <c r="AD94" s="91"/>
      <c r="AE94" s="91"/>
    </row>
    <row r="95" spans="1:31" ht="15" x14ac:dyDescent="0.25">
      <c r="A95" s="91"/>
      <c r="B95" s="91"/>
      <c r="C95" s="91"/>
      <c r="D95" s="91"/>
      <c r="E95" s="91"/>
      <c r="F95" s="91"/>
      <c r="G95" s="91"/>
      <c r="H95" s="91"/>
      <c r="I95" s="91"/>
      <c r="J95" s="91"/>
      <c r="K95" s="91"/>
      <c r="L95" s="91"/>
      <c r="M95" s="91"/>
      <c r="N95" s="91"/>
      <c r="O95" s="91"/>
      <c r="P95" s="91"/>
      <c r="Q95" s="91"/>
      <c r="R95" s="91"/>
      <c r="S95" s="91"/>
      <c r="T95" s="91"/>
      <c r="U95" s="91"/>
      <c r="V95" s="91"/>
      <c r="W95" s="91"/>
      <c r="X95" s="91"/>
      <c r="Y95" s="91"/>
      <c r="Z95" s="91"/>
      <c r="AA95" s="91"/>
      <c r="AB95" s="91"/>
      <c r="AC95" s="91"/>
      <c r="AD95" s="91"/>
      <c r="AE95" s="91"/>
    </row>
    <row r="96" spans="1:31" ht="15" x14ac:dyDescent="0.25">
      <c r="A96" s="91"/>
      <c r="B96" s="91"/>
      <c r="C96" s="91"/>
      <c r="D96" s="91"/>
      <c r="E96" s="91"/>
      <c r="F96" s="91"/>
      <c r="G96" s="91"/>
      <c r="H96" s="91"/>
      <c r="I96" s="91"/>
      <c r="J96" s="91"/>
      <c r="K96" s="91"/>
      <c r="L96" s="91"/>
      <c r="M96" s="91"/>
      <c r="N96" s="91"/>
      <c r="O96" s="91"/>
      <c r="P96" s="91"/>
      <c r="Q96" s="91"/>
      <c r="R96" s="91"/>
      <c r="S96" s="91"/>
      <c r="T96" s="91"/>
      <c r="U96" s="91"/>
      <c r="V96" s="91"/>
      <c r="W96" s="91"/>
      <c r="X96" s="91"/>
      <c r="Y96" s="91"/>
      <c r="Z96" s="91"/>
      <c r="AA96" s="91"/>
      <c r="AB96" s="91"/>
      <c r="AC96" s="91"/>
      <c r="AD96" s="91"/>
      <c r="AE96" s="91"/>
    </row>
    <row r="97" spans="2:21" ht="15" x14ac:dyDescent="0.25">
      <c r="B97" s="91"/>
      <c r="C97" s="91"/>
      <c r="D97" s="91"/>
      <c r="E97" s="91"/>
      <c r="F97" s="91"/>
      <c r="G97" s="91"/>
      <c r="I97" s="91"/>
      <c r="J97" s="91"/>
      <c r="K97" s="91"/>
      <c r="L97" s="91"/>
      <c r="M97" s="91"/>
      <c r="N97" s="91"/>
      <c r="P97" s="91"/>
      <c r="Q97" s="91"/>
      <c r="R97" s="91"/>
      <c r="S97" s="91"/>
      <c r="T97" s="91"/>
      <c r="U97" s="91"/>
    </row>
  </sheetData>
  <conditionalFormatting sqref="G32:G33">
    <cfRule type="expression" dxfId="55" priority="70" stopIfTrue="1">
      <formula>$E$17&lt;=#REF!</formula>
    </cfRule>
  </conditionalFormatting>
  <conditionalFormatting sqref="G34">
    <cfRule type="expression" dxfId="54" priority="6" stopIfTrue="1">
      <formula>$E$17&lt;=$G$37</formula>
    </cfRule>
  </conditionalFormatting>
  <conditionalFormatting sqref="N34">
    <cfRule type="expression" dxfId="53" priority="5" stopIfTrue="1">
      <formula>$L$17&lt;=$N$37</formula>
    </cfRule>
  </conditionalFormatting>
  <conditionalFormatting sqref="U34">
    <cfRule type="expression" dxfId="52" priority="3">
      <formula>$S$17&lt;=$U$37</formula>
    </cfRule>
  </conditionalFormatting>
  <pageMargins left="0.7" right="0.7" top="0.75" bottom="0.75" header="0.3" footer="0.3"/>
  <pageSetup paperSize="9" orientation="portrait" r:id="rId1"/>
  <ignoredErrors>
    <ignoredError sqref="O8" evalError="1"/>
  </ignoredErrors>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1" id="{B16B4E2F-BA7B-4E09-8CF1-3C0EC9746E83}">
            <xm:f>$G$12=Assumptions!$F$17</xm:f>
            <x14:dxf>
              <fill>
                <patternFill>
                  <bgColor theme="0" tint="-0.14996795556505021"/>
                </patternFill>
              </fill>
            </x14:dxf>
          </x14:cfRule>
          <xm:sqref>G23:G27</xm:sqref>
        </x14:conditionalFormatting>
      </x14:conditionalFormattings>
    </ext>
    <ext xmlns:x14="http://schemas.microsoft.com/office/spreadsheetml/2009/9/main" uri="{CCE6A557-97BC-4b89-ADB6-D9C93CAAB3DF}">
      <x14:dataValidations xmlns:xm="http://schemas.microsoft.com/office/excel/2006/main" disablePrompts="1" count="3">
        <x14:dataValidation type="list" allowBlank="1" showInputMessage="1" showErrorMessage="1" xr:uid="{00000000-0002-0000-0200-000000000000}">
          <x14:formula1>
            <xm:f>Assumptions!$E$48:$E$55</xm:f>
          </x14:formula1>
          <xm:sqref>J17 Q17</xm:sqref>
        </x14:dataValidation>
        <x14:dataValidation type="list" allowBlank="1" showInputMessage="1" showErrorMessage="1" xr:uid="{00000000-0002-0000-0200-000002000000}">
          <x14:formula1>
            <xm:f>Assumptions!$F$17:$G$17</xm:f>
          </x14:formula1>
          <xm:sqref>G12</xm:sqref>
        </x14:dataValidation>
        <x14:dataValidation type="list" allowBlank="1" showInputMessage="1" showErrorMessage="1" xr:uid="{00000000-0002-0000-0200-000003000000}">
          <x14:formula1>
            <xm:f>Assumptions!$E$47:$E$55</xm:f>
          </x14:formula1>
          <xm:sqref>C17</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3" tint="-0.499984740745262"/>
  </sheetPr>
  <dimension ref="A1:Z96"/>
  <sheetViews>
    <sheetView showGridLines="0" showRowColHeaders="0" showZeros="0" zoomScale="70" zoomScaleNormal="70" workbookViewId="0">
      <selection activeCell="E8" sqref="E8"/>
    </sheetView>
  </sheetViews>
  <sheetFormatPr defaultColWidth="9" defaultRowHeight="11.25" x14ac:dyDescent="0.2"/>
  <cols>
    <col min="1" max="1" width="3" style="92" customWidth="1"/>
    <col min="2" max="2" width="1.625" style="92" customWidth="1"/>
    <col min="3" max="4" width="20.625" style="92" customWidth="1"/>
    <col min="5" max="5" width="20.75" style="92" customWidth="1"/>
    <col min="6" max="6" width="1.625" style="92" customWidth="1"/>
    <col min="7" max="7" width="20.75" style="92" customWidth="1"/>
    <col min="8" max="8" width="1.625" style="92" customWidth="1"/>
    <col min="9" max="9" width="1.75" style="92" customWidth="1"/>
    <col min="10" max="11" width="20.625" style="92" customWidth="1"/>
    <col min="12" max="12" width="20.875" style="92" customWidth="1"/>
    <col min="13" max="13" width="1.75" style="92" customWidth="1"/>
    <col min="14" max="14" width="20.875" style="92" customWidth="1"/>
    <col min="15" max="16" width="1.625" style="92" customWidth="1"/>
    <col min="17" max="18" width="20.625" style="92" customWidth="1"/>
    <col min="19" max="19" width="20.75" style="92" customWidth="1"/>
    <col min="20" max="20" width="1.625" style="92" customWidth="1"/>
    <col min="21" max="21" width="20.875" style="92" customWidth="1"/>
    <col min="22" max="22" width="2.25" style="92" customWidth="1"/>
    <col min="23" max="23" width="6.5" style="92" customWidth="1"/>
    <col min="24" max="24" width="57.375" style="92" customWidth="1"/>
    <col min="25" max="16384" width="9" style="92"/>
  </cols>
  <sheetData>
    <row r="1" spans="1:26" ht="15" x14ac:dyDescent="0.25">
      <c r="A1" s="91"/>
      <c r="B1" s="91"/>
      <c r="C1" s="91"/>
      <c r="D1" s="91"/>
      <c r="E1" s="91"/>
      <c r="F1" s="91"/>
      <c r="G1" s="91"/>
      <c r="H1" s="91"/>
      <c r="I1" s="91"/>
      <c r="J1" s="91"/>
      <c r="K1" s="91"/>
      <c r="L1" s="91"/>
      <c r="M1" s="91"/>
      <c r="N1" s="91"/>
      <c r="O1" s="91"/>
      <c r="P1" s="91"/>
      <c r="Q1" s="91"/>
      <c r="R1" s="91"/>
      <c r="S1" s="91"/>
      <c r="T1" s="91"/>
      <c r="U1" s="91"/>
      <c r="V1" s="91"/>
      <c r="W1" s="91"/>
      <c r="X1" s="91"/>
      <c r="Y1" s="91"/>
      <c r="Z1" s="91"/>
    </row>
    <row r="2" spans="1:26" ht="36" x14ac:dyDescent="0.55000000000000004">
      <c r="A2" s="91"/>
      <c r="B2" s="91"/>
      <c r="C2" s="93" t="s">
        <v>177</v>
      </c>
      <c r="D2" s="94"/>
      <c r="E2" s="91"/>
      <c r="F2" s="91"/>
      <c r="G2" s="91"/>
      <c r="H2" s="91"/>
      <c r="I2" s="91"/>
      <c r="J2" s="91"/>
      <c r="K2" s="91"/>
      <c r="L2" s="91"/>
      <c r="M2" s="91"/>
      <c r="N2" s="91"/>
      <c r="O2" s="91"/>
      <c r="P2" s="91"/>
      <c r="Q2" s="91"/>
      <c r="R2" s="91"/>
      <c r="S2" s="91"/>
      <c r="T2" s="91"/>
      <c r="U2" s="91"/>
      <c r="V2" s="91"/>
      <c r="W2" s="91"/>
      <c r="X2" s="91"/>
      <c r="Y2" s="91"/>
      <c r="Z2" s="91"/>
    </row>
    <row r="3" spans="1:26" ht="15" x14ac:dyDescent="0.25">
      <c r="A3" s="91"/>
      <c r="B3" s="91"/>
      <c r="C3" s="91"/>
      <c r="D3" s="91"/>
      <c r="E3" s="91"/>
      <c r="F3" s="91"/>
      <c r="G3" s="91"/>
      <c r="H3" s="91"/>
      <c r="I3" s="91"/>
      <c r="J3" s="91"/>
      <c r="K3" s="91"/>
      <c r="L3" s="91"/>
      <c r="M3" s="91"/>
      <c r="N3" s="91"/>
      <c r="O3" s="91"/>
      <c r="P3" s="91"/>
      <c r="Q3" s="91"/>
      <c r="R3" s="91"/>
      <c r="S3" s="91"/>
      <c r="T3" s="91"/>
      <c r="U3" s="91"/>
      <c r="V3" s="91"/>
      <c r="W3" s="91"/>
      <c r="X3" s="91"/>
      <c r="Y3" s="91"/>
      <c r="Z3" s="91"/>
    </row>
    <row r="4" spans="1:26" ht="15" x14ac:dyDescent="0.25">
      <c r="A4" s="91"/>
      <c r="B4" s="91"/>
      <c r="C4" s="91"/>
      <c r="D4" s="91"/>
      <c r="E4" s="91"/>
      <c r="F4" s="91"/>
      <c r="G4" s="91"/>
      <c r="H4" s="91"/>
      <c r="I4" s="91"/>
      <c r="J4" s="91"/>
      <c r="K4" s="91"/>
      <c r="L4" s="91"/>
      <c r="M4" s="91"/>
      <c r="N4" s="91"/>
      <c r="O4" s="91"/>
      <c r="P4" s="91"/>
      <c r="Q4" s="91"/>
      <c r="R4" s="91"/>
      <c r="S4" s="91"/>
      <c r="T4" s="91"/>
      <c r="U4" s="91"/>
      <c r="V4" s="91"/>
      <c r="W4" s="91"/>
      <c r="X4" s="91"/>
      <c r="Y4" s="91"/>
      <c r="Z4" s="91"/>
    </row>
    <row r="5" spans="1:26" ht="28.5" x14ac:dyDescent="0.45">
      <c r="A5" s="91"/>
      <c r="B5" s="91"/>
      <c r="C5" s="115" t="s">
        <v>26</v>
      </c>
      <c r="D5" s="94"/>
      <c r="E5" s="91"/>
      <c r="F5" s="91"/>
      <c r="G5" s="91"/>
      <c r="H5" s="91"/>
      <c r="I5" s="91"/>
      <c r="J5" s="91"/>
      <c r="K5" s="115"/>
      <c r="L5" s="91"/>
      <c r="M5" s="91"/>
      <c r="N5" s="115"/>
      <c r="O5" s="91"/>
      <c r="P5" s="91"/>
      <c r="Q5" s="91"/>
      <c r="R5" s="91"/>
      <c r="S5" s="91"/>
      <c r="T5" s="91"/>
      <c r="U5" s="91"/>
      <c r="V5" s="91"/>
      <c r="W5" s="91"/>
      <c r="X5" s="91"/>
      <c r="Y5" s="91"/>
      <c r="Z5" s="91"/>
    </row>
    <row r="6" spans="1:26" ht="15" customHeight="1" x14ac:dyDescent="0.45">
      <c r="A6" s="91"/>
      <c r="B6" s="203"/>
      <c r="C6" s="206"/>
      <c r="D6" s="267"/>
      <c r="E6" s="203"/>
      <c r="F6" s="203"/>
      <c r="G6" s="203"/>
      <c r="H6" s="91"/>
      <c r="I6" s="203"/>
      <c r="J6" s="203"/>
      <c r="K6" s="206"/>
      <c r="L6" s="203"/>
      <c r="M6" s="204"/>
      <c r="N6" s="204"/>
      <c r="O6" s="91"/>
      <c r="P6" s="91"/>
      <c r="Q6" s="212" t="s">
        <v>28</v>
      </c>
      <c r="R6" s="91"/>
      <c r="S6" s="91"/>
      <c r="T6" s="91"/>
      <c r="U6" s="91"/>
      <c r="V6" s="91"/>
      <c r="W6" s="91"/>
      <c r="X6" s="91"/>
      <c r="Y6" s="91"/>
      <c r="Z6" s="91"/>
    </row>
    <row r="7" spans="1:26" ht="45.75" customHeight="1" x14ac:dyDescent="0.4">
      <c r="A7" s="91"/>
      <c r="B7" s="203"/>
      <c r="C7" s="203"/>
      <c r="D7" s="203"/>
      <c r="E7" s="268" t="s">
        <v>216</v>
      </c>
      <c r="F7" s="268"/>
      <c r="G7" s="269" t="s">
        <v>215</v>
      </c>
      <c r="H7" s="91"/>
      <c r="I7" s="203"/>
      <c r="J7" s="270" t="s">
        <v>237</v>
      </c>
      <c r="K7" s="270" t="s">
        <v>238</v>
      </c>
      <c r="L7" s="204"/>
      <c r="M7" s="204"/>
      <c r="N7" s="204"/>
      <c r="O7" s="91"/>
      <c r="P7" s="91"/>
      <c r="Q7" s="208" t="s">
        <v>212</v>
      </c>
      <c r="R7" s="271"/>
      <c r="S7" s="271"/>
      <c r="T7" s="271"/>
      <c r="U7" s="272"/>
      <c r="V7" s="91"/>
      <c r="W7" s="91"/>
      <c r="X7" s="91"/>
      <c r="Y7" s="91"/>
      <c r="Z7" s="91"/>
    </row>
    <row r="8" spans="1:26" ht="28.5" x14ac:dyDescent="0.45">
      <c r="A8" s="91"/>
      <c r="B8" s="203"/>
      <c r="C8" s="273" t="str">
        <f>Assumptions!$C$70</f>
        <v>Office</v>
      </c>
      <c r="D8" s="203"/>
      <c r="E8" s="75">
        <v>10</v>
      </c>
      <c r="F8" s="203"/>
      <c r="G8" s="75"/>
      <c r="H8" s="91" t="s">
        <v>11</v>
      </c>
      <c r="I8" s="203"/>
      <c r="J8" s="274">
        <f>E8*Assumptions!E70</f>
        <v>10</v>
      </c>
      <c r="K8" s="274">
        <f>(G8*Assumptions!F70)*Assumptions!G70</f>
        <v>0</v>
      </c>
      <c r="L8" s="204"/>
      <c r="M8" s="204"/>
      <c r="N8" s="204"/>
      <c r="O8" s="91"/>
      <c r="P8" s="91"/>
      <c r="Q8" s="215" t="s">
        <v>213</v>
      </c>
      <c r="R8" s="91"/>
      <c r="S8" s="91"/>
      <c r="T8" s="91"/>
      <c r="U8" s="91"/>
      <c r="V8" s="91"/>
      <c r="W8" s="91"/>
      <c r="X8" s="91"/>
      <c r="Y8" s="91"/>
      <c r="Z8" s="91"/>
    </row>
    <row r="9" spans="1:26" ht="28.5" customHeight="1" x14ac:dyDescent="0.45">
      <c r="A9" s="91"/>
      <c r="B9" s="203"/>
      <c r="C9" s="273" t="str">
        <f>Assumptions!$C$71</f>
        <v>General Retail</v>
      </c>
      <c r="D9" s="203"/>
      <c r="E9" s="76">
        <v>0</v>
      </c>
      <c r="F9" s="203"/>
      <c r="G9" s="76"/>
      <c r="H9" s="91"/>
      <c r="I9" s="203"/>
      <c r="J9" s="274">
        <f>E9*Assumptions!E71</f>
        <v>0</v>
      </c>
      <c r="K9" s="274">
        <f>(G9*Assumptions!F71)*Assumptions!G71</f>
        <v>0</v>
      </c>
      <c r="L9" s="204"/>
      <c r="M9" s="204"/>
      <c r="N9" s="204"/>
      <c r="O9" s="91"/>
      <c r="P9" s="91"/>
      <c r="Q9" s="215" t="s">
        <v>214</v>
      </c>
      <c r="R9" s="91"/>
      <c r="S9" s="91"/>
      <c r="T9" s="91"/>
      <c r="U9" s="91"/>
      <c r="V9" s="91"/>
      <c r="W9" s="115"/>
      <c r="X9" s="91"/>
      <c r="Y9" s="91"/>
      <c r="Z9" s="91"/>
    </row>
    <row r="10" spans="1:26" ht="28.5" customHeight="1" x14ac:dyDescent="0.4">
      <c r="A10" s="91"/>
      <c r="B10" s="203"/>
      <c r="C10" s="273" t="str">
        <f>Assumptions!$C$72</f>
        <v>Food Retail</v>
      </c>
      <c r="D10" s="203"/>
      <c r="E10" s="76">
        <v>0</v>
      </c>
      <c r="F10" s="203"/>
      <c r="G10" s="76">
        <v>0</v>
      </c>
      <c r="H10" s="91"/>
      <c r="I10" s="203"/>
      <c r="J10" s="274">
        <f>E10*Assumptions!E72</f>
        <v>0</v>
      </c>
      <c r="K10" s="274">
        <f>(G10*Assumptions!F72)*Assumptions!G72</f>
        <v>0</v>
      </c>
      <c r="L10" s="204"/>
      <c r="M10" s="204"/>
      <c r="N10" s="204"/>
      <c r="O10" s="91"/>
      <c r="P10" s="204"/>
      <c r="Q10" s="204"/>
      <c r="R10" s="204"/>
      <c r="S10" s="204"/>
      <c r="T10" s="204"/>
      <c r="U10" s="204"/>
      <c r="V10" s="91"/>
      <c r="W10" s="115"/>
      <c r="X10" s="91"/>
      <c r="Y10" s="91"/>
      <c r="Z10" s="91"/>
    </row>
    <row r="11" spans="1:26" ht="28.5" customHeight="1" x14ac:dyDescent="0.4">
      <c r="A11" s="91"/>
      <c r="B11" s="203"/>
      <c r="C11" s="273" t="str">
        <f>Assumptions!$C$73</f>
        <v>Restaurant, café, takeaway</v>
      </c>
      <c r="D11" s="203"/>
      <c r="E11" s="76">
        <v>0</v>
      </c>
      <c r="F11" s="203"/>
      <c r="G11" s="76">
        <v>0</v>
      </c>
      <c r="H11" s="91"/>
      <c r="I11" s="203"/>
      <c r="J11" s="274">
        <f>E11*Assumptions!E73</f>
        <v>0</v>
      </c>
      <c r="K11" s="274">
        <f>(G11*Assumptions!F73)*Assumptions!G73</f>
        <v>0</v>
      </c>
      <c r="L11" s="204"/>
      <c r="M11" s="204"/>
      <c r="N11" s="204"/>
      <c r="O11" s="91"/>
      <c r="P11" s="204"/>
      <c r="Q11" s="205" t="s">
        <v>223</v>
      </c>
      <c r="R11" s="275"/>
      <c r="S11" s="275"/>
      <c r="T11" s="276"/>
      <c r="U11" s="277">
        <f>J14+K14</f>
        <v>10</v>
      </c>
      <c r="V11" s="91"/>
      <c r="W11" s="115"/>
      <c r="X11" s="91"/>
      <c r="Y11" s="91"/>
      <c r="Z11" s="91"/>
    </row>
    <row r="12" spans="1:26" ht="28.5" customHeight="1" thickBot="1" x14ac:dyDescent="0.45">
      <c r="A12" s="91"/>
      <c r="B12" s="203"/>
      <c r="C12" s="273" t="str">
        <f>Assumptions!$C$74</f>
        <v>Bar</v>
      </c>
      <c r="D12" s="203"/>
      <c r="E12" s="76">
        <v>0</v>
      </c>
      <c r="F12" s="203"/>
      <c r="G12" s="76">
        <v>0</v>
      </c>
      <c r="H12" s="91"/>
      <c r="I12" s="203"/>
      <c r="J12" s="274">
        <f>E12*Assumptions!E74</f>
        <v>0</v>
      </c>
      <c r="K12" s="274">
        <f>(G12*Assumptions!F74)*Assumptions!G74</f>
        <v>0</v>
      </c>
      <c r="L12" s="204"/>
      <c r="M12" s="204"/>
      <c r="N12" s="204"/>
      <c r="O12" s="91"/>
      <c r="P12" s="204"/>
      <c r="Q12" s="204"/>
      <c r="R12" s="204"/>
      <c r="S12" s="204"/>
      <c r="T12" s="204"/>
      <c r="U12" s="204"/>
      <c r="V12" s="91"/>
      <c r="W12" s="278"/>
      <c r="X12" s="91"/>
      <c r="Y12" s="91"/>
      <c r="Z12" s="91"/>
    </row>
    <row r="13" spans="1:26" ht="28.5" customHeight="1" thickBot="1" x14ac:dyDescent="0.45">
      <c r="A13" s="91"/>
      <c r="B13" s="203"/>
      <c r="C13" s="273" t="str">
        <f>Assumptions!$C$75</f>
        <v>Medical &amp; Dental</v>
      </c>
      <c r="D13" s="203"/>
      <c r="E13" s="77">
        <v>0</v>
      </c>
      <c r="F13" s="203"/>
      <c r="G13" s="77">
        <v>0</v>
      </c>
      <c r="H13" s="91"/>
      <c r="I13" s="204"/>
      <c r="J13" s="274">
        <f>E13*Assumptions!E75</f>
        <v>0</v>
      </c>
      <c r="K13" s="274">
        <f>(G13*Assumptions!F75)*Assumptions!G75</f>
        <v>0</v>
      </c>
      <c r="L13" s="204"/>
      <c r="M13" s="204"/>
      <c r="N13" s="204"/>
      <c r="O13" s="91"/>
      <c r="P13" s="204"/>
      <c r="Q13" s="279" t="s">
        <v>225</v>
      </c>
      <c r="R13" s="280"/>
      <c r="S13" s="280"/>
      <c r="T13" s="280"/>
      <c r="U13" s="281">
        <f>(($G$39+$N$39+$U$39)*Assumptions!E13)-($G$29*Assumptions!$G$40)</f>
        <v>7.6000000000000005</v>
      </c>
      <c r="V13" s="91"/>
      <c r="W13" s="91"/>
      <c r="X13" s="91"/>
      <c r="Y13" s="91"/>
      <c r="Z13" s="91"/>
    </row>
    <row r="14" spans="1:26" ht="28.5" customHeight="1" x14ac:dyDescent="0.25">
      <c r="A14" s="91"/>
      <c r="B14" s="203"/>
      <c r="C14" s="273" t="s">
        <v>39</v>
      </c>
      <c r="D14" s="203"/>
      <c r="E14" s="282">
        <f>SUM(E8:E13)</f>
        <v>10</v>
      </c>
      <c r="F14" s="283" t="s">
        <v>11</v>
      </c>
      <c r="G14" s="282">
        <f>SUM(G8:G13)</f>
        <v>0</v>
      </c>
      <c r="H14" s="91"/>
      <c r="I14" s="204"/>
      <c r="J14" s="274">
        <f>SUM(J8:J13)</f>
        <v>10</v>
      </c>
      <c r="K14" s="274">
        <f>SUM(K8:K13)</f>
        <v>0</v>
      </c>
      <c r="L14" s="204"/>
      <c r="M14" s="204"/>
      <c r="N14" s="204"/>
      <c r="O14" s="91"/>
      <c r="P14" s="204"/>
      <c r="Q14" s="279" t="s">
        <v>226</v>
      </c>
      <c r="R14" s="280"/>
      <c r="S14" s="280"/>
      <c r="T14" s="280"/>
      <c r="U14" s="284">
        <f>(SUM($N$23:$N$34))+(SUM($U$23:$U$32))+(SUM($G$23:$G$31))</f>
        <v>8</v>
      </c>
      <c r="V14" s="91"/>
      <c r="W14" s="91"/>
      <c r="X14" s="91"/>
      <c r="Y14" s="91"/>
      <c r="Z14" s="91"/>
    </row>
    <row r="15" spans="1:26" ht="15" customHeight="1" x14ac:dyDescent="0.25">
      <c r="A15" s="91"/>
      <c r="B15" s="203"/>
      <c r="C15" s="203"/>
      <c r="D15" s="203"/>
      <c r="E15" s="203"/>
      <c r="F15" s="203"/>
      <c r="G15" s="203"/>
      <c r="H15" s="91"/>
      <c r="I15" s="204"/>
      <c r="J15" s="204"/>
      <c r="K15" s="204"/>
      <c r="L15" s="204"/>
      <c r="M15" s="203"/>
      <c r="N15" s="204"/>
      <c r="O15" s="91"/>
      <c r="P15" s="204"/>
      <c r="Q15" s="204"/>
      <c r="R15" s="204"/>
      <c r="S15" s="204"/>
      <c r="T15" s="204"/>
      <c r="U15" s="204"/>
      <c r="V15" s="91"/>
      <c r="W15" s="91"/>
      <c r="X15" s="91"/>
      <c r="Y15" s="91"/>
      <c r="Z15" s="91"/>
    </row>
    <row r="16" spans="1:26" ht="15" x14ac:dyDescent="0.25">
      <c r="A16" s="91"/>
      <c r="B16" s="91"/>
      <c r="C16" s="91"/>
      <c r="D16" s="91"/>
      <c r="E16" s="91"/>
      <c r="F16" s="91"/>
      <c r="G16" s="91"/>
      <c r="H16" s="91"/>
      <c r="I16" s="91"/>
      <c r="J16" s="91"/>
      <c r="K16" s="91"/>
      <c r="L16" s="91"/>
      <c r="M16" s="91"/>
      <c r="N16" s="91"/>
      <c r="O16" s="91"/>
      <c r="P16" s="91"/>
      <c r="Q16" s="91"/>
      <c r="R16" s="91"/>
      <c r="S16" s="91"/>
      <c r="T16" s="91"/>
      <c r="U16" s="91"/>
      <c r="V16" s="91"/>
      <c r="W16" s="91"/>
      <c r="X16" s="91"/>
      <c r="Y16" s="91"/>
      <c r="Z16" s="91"/>
    </row>
    <row r="17" spans="1:26" ht="29.25" customHeight="1" x14ac:dyDescent="0.4">
      <c r="A17" s="91"/>
      <c r="B17" s="91"/>
      <c r="C17" s="115" t="s">
        <v>244</v>
      </c>
      <c r="D17" s="91"/>
      <c r="E17" s="91"/>
      <c r="F17" s="91"/>
      <c r="G17" s="91"/>
      <c r="H17" s="91"/>
      <c r="I17" s="115" t="s">
        <v>11</v>
      </c>
      <c r="J17" s="115" t="s">
        <v>245</v>
      </c>
      <c r="K17" s="91"/>
      <c r="L17" s="91"/>
      <c r="M17" s="91"/>
      <c r="N17" s="91"/>
      <c r="O17" s="91"/>
      <c r="P17" s="115" t="s">
        <v>11</v>
      </c>
      <c r="Q17" s="115" t="s">
        <v>246</v>
      </c>
      <c r="R17" s="115"/>
      <c r="S17" s="91"/>
      <c r="T17" s="91"/>
      <c r="U17" s="91"/>
      <c r="V17" s="91"/>
      <c r="W17" s="91"/>
      <c r="X17" s="91"/>
      <c r="Y17" s="91"/>
      <c r="Z17" s="91"/>
    </row>
    <row r="18" spans="1:26" ht="15" x14ac:dyDescent="0.25">
      <c r="A18" s="91"/>
      <c r="B18" s="203"/>
      <c r="C18" s="217" t="s">
        <v>14</v>
      </c>
      <c r="D18" s="203"/>
      <c r="E18" s="204" t="s">
        <v>206</v>
      </c>
      <c r="F18" s="91"/>
      <c r="G18" s="91"/>
      <c r="H18" s="91"/>
      <c r="I18" s="203"/>
      <c r="J18" s="217" t="s">
        <v>14</v>
      </c>
      <c r="K18" s="203"/>
      <c r="L18" s="204" t="s">
        <v>206</v>
      </c>
      <c r="M18" s="91"/>
      <c r="N18" s="91"/>
      <c r="O18" s="91"/>
      <c r="P18" s="203"/>
      <c r="Q18" s="217" t="s">
        <v>14</v>
      </c>
      <c r="R18" s="203"/>
      <c r="S18" s="204" t="s">
        <v>206</v>
      </c>
      <c r="T18" s="204"/>
      <c r="U18" s="91"/>
      <c r="V18" s="91"/>
      <c r="W18" s="91"/>
      <c r="X18" s="91"/>
      <c r="Y18" s="91"/>
      <c r="Z18" s="91"/>
    </row>
    <row r="19" spans="1:26" ht="28.5" x14ac:dyDescent="0.45">
      <c r="A19" s="91"/>
      <c r="B19" s="203"/>
      <c r="C19" s="218" t="s">
        <v>3</v>
      </c>
      <c r="D19" s="203"/>
      <c r="E19" s="126">
        <f>(($U$11*2)*Assumptions!$E$10)/(VLOOKUP(C19,Assumptions!$E$48:$F$55,2,FALSE))</f>
        <v>0.6</v>
      </c>
      <c r="F19" s="91"/>
      <c r="G19" s="91"/>
      <c r="H19" s="91"/>
      <c r="I19" s="203"/>
      <c r="J19" s="218" t="s">
        <v>210</v>
      </c>
      <c r="K19" s="203"/>
      <c r="L19" s="126">
        <f>(($U$11*2)*Assumptions!$E$9)/(VLOOKUP(J19,Assumptions!$E$48:$F$55,2,FALSE))</f>
        <v>1.04</v>
      </c>
      <c r="M19" s="91"/>
      <c r="N19" s="91"/>
      <c r="O19" s="91"/>
      <c r="P19" s="203"/>
      <c r="Q19" s="218" t="s">
        <v>209</v>
      </c>
      <c r="R19" s="203"/>
      <c r="S19" s="126">
        <f>(($U$11*2)*Assumptions!$E$8)/(VLOOKUP(Q19,Assumptions!$E$48:$F$55,2,FALSE))</f>
        <v>1.05</v>
      </c>
      <c r="T19" s="126"/>
      <c r="U19" s="91"/>
      <c r="V19" s="91"/>
      <c r="W19" s="91"/>
      <c r="X19" s="91"/>
      <c r="Y19" s="91"/>
      <c r="Z19" s="91"/>
    </row>
    <row r="20" spans="1:26" ht="15.75" customHeight="1" x14ac:dyDescent="0.25">
      <c r="A20" s="91"/>
      <c r="B20" s="203"/>
      <c r="C20" s="203"/>
      <c r="D20" s="203"/>
      <c r="E20" s="203"/>
      <c r="F20" s="91"/>
      <c r="G20" s="91"/>
      <c r="H20" s="91"/>
      <c r="I20" s="203"/>
      <c r="J20" s="203"/>
      <c r="K20" s="203"/>
      <c r="L20" s="203"/>
      <c r="M20" s="91"/>
      <c r="N20" s="91"/>
      <c r="O20" s="91"/>
      <c r="P20" s="203"/>
      <c r="Q20" s="203"/>
      <c r="R20" s="203"/>
      <c r="S20" s="203"/>
      <c r="T20" s="203"/>
      <c r="U20" s="91"/>
      <c r="V20" s="91"/>
      <c r="W20" s="91"/>
      <c r="X20" s="91"/>
      <c r="Y20" s="91"/>
      <c r="Z20" s="91"/>
    </row>
    <row r="21" spans="1:26" ht="15" customHeight="1" x14ac:dyDescent="0.25">
      <c r="A21" s="91"/>
      <c r="B21" s="91"/>
      <c r="C21" s="91"/>
      <c r="D21" s="91"/>
      <c r="E21" s="91"/>
      <c r="F21" s="91"/>
      <c r="G21" s="91"/>
      <c r="H21" s="91"/>
      <c r="I21" s="91"/>
      <c r="J21" s="91"/>
      <c r="K21" s="91"/>
      <c r="L21" s="91"/>
      <c r="M21" s="91"/>
      <c r="N21" s="91"/>
      <c r="O21" s="91"/>
      <c r="P21" s="91"/>
      <c r="Q21" s="91"/>
      <c r="R21" s="91"/>
      <c r="S21" s="91"/>
      <c r="T21" s="91"/>
      <c r="U21" s="91"/>
      <c r="V21" s="91"/>
      <c r="W21" s="91"/>
      <c r="X21" s="91"/>
      <c r="Y21" s="91"/>
      <c r="Z21" s="91"/>
    </row>
    <row r="22" spans="1:26" ht="15" customHeight="1" x14ac:dyDescent="0.25">
      <c r="A22" s="91"/>
      <c r="B22" s="237"/>
      <c r="C22" s="220" t="s">
        <v>11</v>
      </c>
      <c r="D22" s="221" t="s">
        <v>11</v>
      </c>
      <c r="E22" s="222" t="s">
        <v>29</v>
      </c>
      <c r="F22" s="237"/>
      <c r="G22" s="224" t="s">
        <v>20</v>
      </c>
      <c r="H22" s="91"/>
      <c r="I22" s="225"/>
      <c r="J22" s="226"/>
      <c r="K22" s="227"/>
      <c r="L22" s="285" t="s">
        <v>30</v>
      </c>
      <c r="M22" s="229"/>
      <c r="N22" s="286" t="s">
        <v>20</v>
      </c>
      <c r="O22" s="91"/>
      <c r="P22" s="231"/>
      <c r="Q22" s="232"/>
      <c r="R22" s="232"/>
      <c r="S22" s="233" t="s">
        <v>29</v>
      </c>
      <c r="T22" s="233"/>
      <c r="U22" s="234" t="s">
        <v>20</v>
      </c>
      <c r="V22" s="91"/>
      <c r="W22" s="91"/>
      <c r="X22" s="91"/>
      <c r="Y22" s="91"/>
      <c r="Z22" s="91"/>
    </row>
    <row r="23" spans="1:26" ht="15" customHeight="1" x14ac:dyDescent="0.25">
      <c r="A23" s="91"/>
      <c r="B23" s="237"/>
      <c r="C23" s="235" t="str">
        <f>CONCATENATE(Assumptions!$C$25, " litre bins for ",$C$19, " collection")</f>
        <v>23 litre bins for Weekly collection</v>
      </c>
      <c r="D23" s="243"/>
      <c r="E23" s="287">
        <f>($E$19/Assumptions!$C25)</f>
        <v>2.6086956521739129E-2</v>
      </c>
      <c r="F23" s="219"/>
      <c r="G23" s="79">
        <v>0</v>
      </c>
      <c r="H23" s="91"/>
      <c r="I23" s="225"/>
      <c r="J23" s="261" t="str">
        <f>CONCATENATE(Assumptions!$C26, " litre bins for ",$J$19, " collection")</f>
        <v>80 litre bins for 5 per week collection</v>
      </c>
      <c r="K23" s="288"/>
      <c r="L23" s="228">
        <f>ROUNDUP($L$19/Assumptions!$C26,0)</f>
        <v>1</v>
      </c>
      <c r="M23" s="229"/>
      <c r="N23" s="79">
        <v>1</v>
      </c>
      <c r="O23" s="91"/>
      <c r="P23" s="231"/>
      <c r="Q23" s="241" t="str">
        <f>CONCATENATE(Assumptions!$C26, " litre bins for ",$Q$19, " collection")</f>
        <v>80 litre bins for 4 per week collection</v>
      </c>
      <c r="R23" s="250"/>
      <c r="S23" s="233">
        <f>ROUNDUP($S$19/Assumptions!$C26,0)</f>
        <v>1</v>
      </c>
      <c r="T23" s="234"/>
      <c r="U23" s="79">
        <v>0</v>
      </c>
      <c r="V23" s="91"/>
      <c r="W23" s="91"/>
      <c r="X23" s="91"/>
      <c r="Y23" s="91"/>
      <c r="Z23" s="91"/>
    </row>
    <row r="24" spans="1:26" ht="15" customHeight="1" x14ac:dyDescent="0.25">
      <c r="A24" s="91"/>
      <c r="B24" s="237"/>
      <c r="C24" s="243" t="str">
        <f>CONCATENATE(Assumptions!$C26,"                             """)</f>
        <v>80                             "</v>
      </c>
      <c r="D24" s="243"/>
      <c r="E24" s="244">
        <f>ROUNDUP($E$19/Assumptions!$C26,0)</f>
        <v>1</v>
      </c>
      <c r="F24" s="219"/>
      <c r="G24" s="80">
        <v>1</v>
      </c>
      <c r="H24" s="91"/>
      <c r="I24" s="225"/>
      <c r="J24" s="261" t="str">
        <f>CONCATENATE(Assumptions!$C27,"                                             """)</f>
        <v>120                                             "</v>
      </c>
      <c r="K24" s="288"/>
      <c r="L24" s="228">
        <f>ROUNDUP($L$19/Assumptions!$C27,0)</f>
        <v>1</v>
      </c>
      <c r="M24" s="229"/>
      <c r="N24" s="82">
        <v>0</v>
      </c>
      <c r="O24" s="91"/>
      <c r="P24" s="231"/>
      <c r="Q24" s="241" t="str">
        <f>CONCATENATE(Assumptions!$C27,"                                            """)</f>
        <v>120                                            "</v>
      </c>
      <c r="R24" s="250"/>
      <c r="S24" s="233">
        <f>ROUNDUP($S$19/Assumptions!$C27,0)</f>
        <v>1</v>
      </c>
      <c r="T24" s="234"/>
      <c r="U24" s="82">
        <v>0</v>
      </c>
      <c r="V24" s="91"/>
      <c r="W24" s="91"/>
      <c r="X24" s="91"/>
      <c r="Y24" s="91"/>
      <c r="Z24" s="91"/>
    </row>
    <row r="25" spans="1:26" ht="15" customHeight="1" x14ac:dyDescent="0.25">
      <c r="A25" s="91"/>
      <c r="B25" s="243"/>
      <c r="C25" s="243" t="str">
        <f>CONCATENATE(Assumptions!$C27,"                            """)</f>
        <v>120                            "</v>
      </c>
      <c r="D25" s="243"/>
      <c r="E25" s="244">
        <f>ROUNDUP($E$19/Assumptions!$C27,0)</f>
        <v>1</v>
      </c>
      <c r="F25" s="246"/>
      <c r="G25" s="80">
        <v>0</v>
      </c>
      <c r="H25" s="91"/>
      <c r="I25" s="225"/>
      <c r="J25" s="261" t="str">
        <f>CONCATENATE(Assumptions!$C28,"                                             """)</f>
        <v>140                                             "</v>
      </c>
      <c r="K25" s="288"/>
      <c r="L25" s="228">
        <f>ROUNDUP($L$19/Assumptions!$C28,0)</f>
        <v>1</v>
      </c>
      <c r="M25" s="229"/>
      <c r="N25" s="82"/>
      <c r="O25" s="91"/>
      <c r="P25" s="231"/>
      <c r="Q25" s="241" t="str">
        <f>CONCATENATE(Assumptions!$C28,"                                            """)</f>
        <v>140                                            "</v>
      </c>
      <c r="R25" s="250"/>
      <c r="S25" s="233">
        <f>ROUNDUP($S$19/Assumptions!$C28,0)</f>
        <v>1</v>
      </c>
      <c r="T25" s="234"/>
      <c r="U25" s="82"/>
      <c r="V25" s="91"/>
      <c r="W25" s="91"/>
      <c r="X25" s="91"/>
      <c r="Y25" s="91"/>
      <c r="Z25" s="91"/>
    </row>
    <row r="26" spans="1:26" ht="15" customHeight="1" x14ac:dyDescent="0.25">
      <c r="A26" s="91"/>
      <c r="B26" s="237"/>
      <c r="C26" s="243" t="str">
        <f>CONCATENATE(Assumptions!$C29,"                            """)</f>
        <v>240                            "</v>
      </c>
      <c r="D26" s="243"/>
      <c r="E26" s="244">
        <f>ROUNDUP($E$19/Assumptions!$C29,0)</f>
        <v>1</v>
      </c>
      <c r="F26" s="219"/>
      <c r="G26" s="80">
        <v>0</v>
      </c>
      <c r="H26" s="91"/>
      <c r="I26" s="225"/>
      <c r="J26" s="247" t="str">
        <f>CONCATENATE(Assumptions!$C29,"                            """)</f>
        <v>240                            "</v>
      </c>
      <c r="K26" s="288"/>
      <c r="L26" s="286">
        <f>ROUNDUP($L$19/Assumptions!$C29,0)</f>
        <v>1</v>
      </c>
      <c r="M26" s="229"/>
      <c r="N26" s="80">
        <v>0</v>
      </c>
      <c r="O26" s="91"/>
      <c r="P26" s="231"/>
      <c r="Q26" s="250" t="str">
        <f>CONCATENATE(Assumptions!$C29,"                     """)</f>
        <v>240                     "</v>
      </c>
      <c r="R26" s="250"/>
      <c r="S26" s="234">
        <f>(ROUNDUP($S$19/Assumptions!$C29,0))</f>
        <v>1</v>
      </c>
      <c r="T26" s="234"/>
      <c r="U26" s="84">
        <v>5</v>
      </c>
      <c r="V26" s="91"/>
      <c r="W26" s="91"/>
      <c r="X26" s="91"/>
      <c r="Y26" s="91"/>
      <c r="Z26" s="91"/>
    </row>
    <row r="27" spans="1:26" ht="15" customHeight="1" x14ac:dyDescent="0.25">
      <c r="A27" s="91"/>
      <c r="B27" s="237"/>
      <c r="C27" s="243" t="str">
        <f>CONCATENATE(Assumptions!$C31,"                            """)</f>
        <v>660                            "</v>
      </c>
      <c r="D27" s="243"/>
      <c r="E27" s="244">
        <f>ROUNDUP($E$19/Assumptions!$C31,0)</f>
        <v>1</v>
      </c>
      <c r="F27" s="219"/>
      <c r="G27" s="80">
        <v>0</v>
      </c>
      <c r="H27" s="91"/>
      <c r="I27" s="225"/>
      <c r="J27" s="261" t="str">
        <f>CONCATENATE(Assumptions!$C30,"                                            """)</f>
        <v>360                                            "</v>
      </c>
      <c r="K27" s="261"/>
      <c r="L27" s="228">
        <f>ROUNDUP($L$19/Assumptions!$C30,0)</f>
        <v>1</v>
      </c>
      <c r="M27" s="229"/>
      <c r="N27" s="82">
        <v>0</v>
      </c>
      <c r="O27" s="91"/>
      <c r="P27" s="231"/>
      <c r="Q27" s="241" t="str">
        <f>CONCATENATE(Assumptions!$C30,"                                              """)</f>
        <v>360                                              "</v>
      </c>
      <c r="R27" s="241"/>
      <c r="S27" s="233">
        <f>ROUNDUP($S$19/Assumptions!$C30,0)</f>
        <v>1</v>
      </c>
      <c r="T27" s="233"/>
      <c r="U27" s="82">
        <v>0</v>
      </c>
      <c r="V27" s="91"/>
      <c r="W27" s="91"/>
      <c r="X27" s="91"/>
      <c r="Y27" s="91"/>
      <c r="Z27" s="91"/>
    </row>
    <row r="28" spans="1:26" ht="15" customHeight="1" x14ac:dyDescent="0.25">
      <c r="A28" s="91"/>
      <c r="B28" s="237"/>
      <c r="C28" s="236" t="str">
        <f>Assumptions!D40</f>
        <v>Worm Farm or Compost Container</v>
      </c>
      <c r="D28" s="243"/>
      <c r="E28" s="251">
        <f>ROUNDUP((($U$11*Assumptions!E10)/7)/(Assumptions!E42),0)</f>
        <v>1</v>
      </c>
      <c r="F28" s="219"/>
      <c r="G28" s="81">
        <v>0</v>
      </c>
      <c r="H28" s="91"/>
      <c r="I28" s="225"/>
      <c r="J28" s="261" t="str">
        <f>CONCATENATE(Assumptions!$C31,"                                            """)</f>
        <v>660                                            "</v>
      </c>
      <c r="K28" s="261"/>
      <c r="L28" s="228">
        <f>ROUNDUP($L$19/Assumptions!$C31,0)</f>
        <v>1</v>
      </c>
      <c r="M28" s="229"/>
      <c r="N28" s="82">
        <v>0</v>
      </c>
      <c r="O28" s="91"/>
      <c r="P28" s="231"/>
      <c r="Q28" s="241" t="str">
        <f>CONCATENATE(Assumptions!$C31,"                                              """)</f>
        <v>660                                              "</v>
      </c>
      <c r="R28" s="241"/>
      <c r="S28" s="233">
        <f>ROUNDUP($S$19/Assumptions!$C31,0)</f>
        <v>1</v>
      </c>
      <c r="T28" s="233"/>
      <c r="U28" s="82">
        <v>1</v>
      </c>
      <c r="V28" s="91"/>
      <c r="W28" s="91"/>
      <c r="X28" s="91"/>
      <c r="Y28" s="91"/>
      <c r="Z28" s="91"/>
    </row>
    <row r="29" spans="1:26" ht="15" customHeight="1" x14ac:dyDescent="0.25">
      <c r="A29" s="91"/>
      <c r="B29" s="237"/>
      <c r="C29" s="236"/>
      <c r="D29" s="236"/>
      <c r="E29" s="236"/>
      <c r="F29" s="219"/>
      <c r="G29" s="224">
        <v>0</v>
      </c>
      <c r="H29" s="91"/>
      <c r="I29" s="225"/>
      <c r="J29" s="261" t="str">
        <f>CONCATENATE(Assumptions!$C32,"                                           """)</f>
        <v>1100                                           "</v>
      </c>
      <c r="K29" s="261"/>
      <c r="L29" s="228">
        <f>ROUNDUP($L$19/Assumptions!$C32,0)</f>
        <v>1</v>
      </c>
      <c r="M29" s="229"/>
      <c r="N29" s="82">
        <v>0</v>
      </c>
      <c r="O29" s="91"/>
      <c r="P29" s="231"/>
      <c r="Q29" s="241" t="str">
        <f>CONCATENATE(Assumptions!$C32,"                                              """)</f>
        <v>1100                                              "</v>
      </c>
      <c r="R29" s="241"/>
      <c r="S29" s="233">
        <f>ROUNDUP($S$19/Assumptions!$C32,0)</f>
        <v>1</v>
      </c>
      <c r="T29" s="233"/>
      <c r="U29" s="82">
        <v>0</v>
      </c>
      <c r="V29" s="91"/>
      <c r="W29" s="91"/>
      <c r="X29" s="91"/>
      <c r="Y29" s="91"/>
      <c r="Z29" s="91"/>
    </row>
    <row r="30" spans="1:26" ht="15" customHeight="1" x14ac:dyDescent="0.25">
      <c r="A30" s="91"/>
      <c r="B30" s="237"/>
      <c r="C30" s="236"/>
      <c r="D30" s="236"/>
      <c r="E30" s="236"/>
      <c r="F30" s="219"/>
      <c r="G30" s="224"/>
      <c r="H30" s="91"/>
      <c r="I30" s="225"/>
      <c r="J30" s="261" t="str">
        <f>CONCATENATE(Assumptions!$C33,"                                          """)</f>
        <v>1500                                          "</v>
      </c>
      <c r="K30" s="261"/>
      <c r="L30" s="228">
        <f>ROUNDUP($L$19/Assumptions!$C33,0)</f>
        <v>1</v>
      </c>
      <c r="M30" s="229"/>
      <c r="N30" s="82">
        <v>0</v>
      </c>
      <c r="O30" s="91"/>
      <c r="P30" s="231"/>
      <c r="Q30" s="241" t="str">
        <f>CONCATENATE(Assumptions!$C33,"                                             """)</f>
        <v>1500                                             "</v>
      </c>
      <c r="R30" s="241"/>
      <c r="S30" s="233">
        <f>ROUNDUP($S$19/Assumptions!$C33,0)</f>
        <v>1</v>
      </c>
      <c r="T30" s="233"/>
      <c r="U30" s="82">
        <v>0</v>
      </c>
      <c r="V30" s="91"/>
      <c r="W30" s="91"/>
      <c r="X30" s="91"/>
      <c r="Y30" s="91"/>
      <c r="Z30" s="91"/>
    </row>
    <row r="31" spans="1:26" ht="15" customHeight="1" x14ac:dyDescent="0.25">
      <c r="A31" s="91"/>
      <c r="B31" s="237"/>
      <c r="C31" s="236"/>
      <c r="D31" s="236"/>
      <c r="E31" s="236"/>
      <c r="F31" s="219"/>
      <c r="G31" s="236">
        <v>0</v>
      </c>
      <c r="H31" s="91"/>
      <c r="I31" s="225"/>
      <c r="J31" s="252" t="str">
        <f>CONCATENATE(Assumptions!$C$36," litre ", Assumptions!$D$36,", ",J18, " collect")</f>
        <v>45 litre Glass Crate, Collection Frequency collect</v>
      </c>
      <c r="K31" s="289"/>
      <c r="L31" s="253"/>
      <c r="M31" s="254"/>
      <c r="N31" s="82"/>
      <c r="O31" s="91"/>
      <c r="P31" s="231"/>
      <c r="Q31" s="241" t="str">
        <f>CONCATENATE(Assumptions!$C34,"                                            """)</f>
        <v>3000                                            "</v>
      </c>
      <c r="R31" s="241"/>
      <c r="S31" s="233">
        <f>ROUNDUP($S$19/Assumptions!$C34,0)</f>
        <v>1</v>
      </c>
      <c r="T31" s="233"/>
      <c r="U31" s="82">
        <v>0</v>
      </c>
      <c r="V31" s="91"/>
      <c r="W31" s="91"/>
      <c r="X31" s="91"/>
      <c r="Y31" s="91"/>
      <c r="Z31" s="91"/>
    </row>
    <row r="32" spans="1:26" ht="15" customHeight="1" x14ac:dyDescent="0.25">
      <c r="A32" s="91"/>
      <c r="B32" s="237"/>
      <c r="C32" s="236" t="str">
        <f>IF(G31&lt;&gt;0, CONCATENATE("NOTE: The  compost/worm farm capacity is set to ", Assumptions!$E$42, " litres per day"), " ")</f>
        <v xml:space="preserve"> </v>
      </c>
      <c r="D32" s="243"/>
      <c r="E32" s="222"/>
      <c r="F32" s="219"/>
      <c r="G32" s="224"/>
      <c r="H32" s="91"/>
      <c r="I32" s="225"/>
      <c r="J32" s="252" t="str">
        <f>CONCATENATE(Assumptions!$C$37," litre ", Assumptions!$D$37,", ",J19, " collect")</f>
        <v>240 litre Glass Bin, 5 per week collect</v>
      </c>
      <c r="K32" s="289"/>
      <c r="L32" s="253"/>
      <c r="M32" s="254"/>
      <c r="N32" s="82">
        <v>0</v>
      </c>
      <c r="O32" s="91"/>
      <c r="P32" s="231"/>
      <c r="Q32" s="241" t="str">
        <f>CONCATENATE(Assumptions!$C35,"                                            """)</f>
        <v>4000                                            "</v>
      </c>
      <c r="R32" s="241"/>
      <c r="S32" s="233">
        <f>ROUNDUP($S$19/Assumptions!$C35,0)</f>
        <v>1</v>
      </c>
      <c r="T32" s="233"/>
      <c r="U32" s="83">
        <v>0</v>
      </c>
      <c r="V32" s="91"/>
      <c r="W32" s="91"/>
      <c r="X32" s="91"/>
      <c r="Y32" s="91"/>
      <c r="Z32" s="91"/>
    </row>
    <row r="33" spans="1:26" ht="15" customHeight="1" x14ac:dyDescent="0.25">
      <c r="A33" s="91"/>
      <c r="B33" s="237"/>
      <c r="C33" s="236"/>
      <c r="D33" s="243"/>
      <c r="E33" s="222"/>
      <c r="F33" s="219"/>
      <c r="G33" s="224"/>
      <c r="H33" s="91"/>
      <c r="I33" s="225"/>
      <c r="J33" s="255" t="str">
        <f>CONCATENATE(Assumptions!$C$38," litre ", Assumptions!$D$38,", ",J19, " collect")</f>
        <v>3000 litre Paper/Card Cage, 5 per week collect</v>
      </c>
      <c r="K33" s="256"/>
      <c r="L33" s="257"/>
      <c r="M33" s="258"/>
      <c r="N33" s="82">
        <v>0</v>
      </c>
      <c r="O33" s="91"/>
      <c r="P33" s="231"/>
      <c r="Q33" s="241"/>
      <c r="R33" s="241"/>
      <c r="S33" s="241"/>
      <c r="T33" s="241"/>
      <c r="U33" s="241"/>
      <c r="V33" s="91"/>
      <c r="W33" s="91"/>
      <c r="X33" s="91"/>
      <c r="Y33" s="91"/>
      <c r="Z33" s="91"/>
    </row>
    <row r="34" spans="1:26" ht="19.5" customHeight="1" x14ac:dyDescent="0.25">
      <c r="A34" s="91"/>
      <c r="B34" s="237"/>
      <c r="C34" s="243"/>
      <c r="D34" s="243"/>
      <c r="E34" s="222"/>
      <c r="F34" s="219"/>
      <c r="G34" s="224"/>
      <c r="H34" s="91"/>
      <c r="I34" s="225"/>
      <c r="J34" s="255" t="str">
        <f>CONCATENATE(Assumptions!$C39," litre ", Assumptions!D39," for ",J19, " collection")</f>
        <v>600 litre Fadge Bag  for 5 per week collection</v>
      </c>
      <c r="K34" s="256"/>
      <c r="L34" s="257"/>
      <c r="M34" s="258"/>
      <c r="N34" s="83">
        <v>0</v>
      </c>
      <c r="O34" s="91"/>
      <c r="P34" s="231"/>
      <c r="Q34" s="241"/>
      <c r="R34" s="241"/>
      <c r="S34" s="241"/>
      <c r="T34" s="241"/>
      <c r="U34" s="241"/>
      <c r="V34" s="91"/>
      <c r="W34" s="91"/>
      <c r="X34" s="91"/>
      <c r="Y34" s="91"/>
      <c r="Z34" s="91"/>
    </row>
    <row r="35" spans="1:26" ht="23.25" x14ac:dyDescent="0.35">
      <c r="A35" s="91"/>
      <c r="B35" s="219"/>
      <c r="C35" s="290"/>
      <c r="D35" s="246"/>
      <c r="E35" s="291"/>
      <c r="F35" s="219"/>
      <c r="G35" s="260" t="str">
        <f>CONCATENATE("You haven't selected enough Organic Waste Bins")</f>
        <v>You haven't selected enough Organic Waste Bins</v>
      </c>
      <c r="H35" s="91"/>
      <c r="I35" s="225"/>
      <c r="J35" s="261"/>
      <c r="K35" s="261"/>
      <c r="L35" s="292"/>
      <c r="M35" s="229"/>
      <c r="N35" s="262" t="str">
        <f>CONCATENATE("You haven't selected enough Recycling Bins")</f>
        <v>You haven't selected enough Recycling Bins</v>
      </c>
      <c r="O35" s="91"/>
      <c r="P35" s="231"/>
      <c r="Q35" s="241"/>
      <c r="R35" s="293"/>
      <c r="S35" s="293"/>
      <c r="T35" s="293"/>
      <c r="U35" s="263" t="str">
        <f>CONCATENATE("You haven't selected enough Refuse Bins")</f>
        <v>You haven't selected enough Refuse Bins</v>
      </c>
      <c r="V35" s="91"/>
      <c r="W35" s="91"/>
      <c r="X35" s="91"/>
      <c r="Y35" s="91"/>
      <c r="Z35" s="91"/>
    </row>
    <row r="36" spans="1:26" ht="15" x14ac:dyDescent="0.25">
      <c r="A36" s="91"/>
      <c r="B36" s="91"/>
      <c r="C36" s="91"/>
      <c r="D36" s="91"/>
      <c r="E36" s="91"/>
      <c r="F36" s="91"/>
      <c r="G36" s="91"/>
      <c r="H36" s="91"/>
      <c r="I36" s="91"/>
      <c r="J36" s="91"/>
      <c r="K36" s="91"/>
      <c r="L36" s="91"/>
      <c r="M36" s="91"/>
      <c r="N36" s="91"/>
      <c r="O36" s="91"/>
      <c r="P36" s="91"/>
      <c r="Q36" s="91"/>
      <c r="R36" s="91"/>
      <c r="S36" s="91"/>
      <c r="T36" s="91"/>
      <c r="U36" s="91"/>
      <c r="V36" s="91"/>
      <c r="W36" s="91"/>
      <c r="X36" s="91"/>
      <c r="Y36" s="91"/>
      <c r="Z36" s="91"/>
    </row>
    <row r="37" spans="1:26" ht="15" x14ac:dyDescent="0.25">
      <c r="A37" s="91"/>
      <c r="B37" s="203"/>
      <c r="C37" s="203"/>
      <c r="D37" s="203"/>
      <c r="E37" s="203"/>
      <c r="F37" s="203"/>
      <c r="G37" s="204"/>
      <c r="H37" s="91"/>
      <c r="I37" s="203"/>
      <c r="J37" s="203"/>
      <c r="K37" s="203"/>
      <c r="L37" s="203"/>
      <c r="M37" s="203"/>
      <c r="N37" s="204"/>
      <c r="O37" s="91"/>
      <c r="P37" s="203"/>
      <c r="Q37" s="203"/>
      <c r="R37" s="203"/>
      <c r="S37" s="203"/>
      <c r="T37" s="203"/>
      <c r="U37" s="204"/>
      <c r="V37" s="91"/>
      <c r="W37" s="91"/>
      <c r="X37" s="91"/>
      <c r="Y37" s="91"/>
      <c r="Z37" s="91"/>
    </row>
    <row r="38" spans="1:26" ht="28.5" x14ac:dyDescent="0.45">
      <c r="A38" s="91"/>
      <c r="B38" s="203"/>
      <c r="C38" s="206" t="s">
        <v>217</v>
      </c>
      <c r="D38" s="203"/>
      <c r="E38" s="203"/>
      <c r="F38" s="203"/>
      <c r="G38" s="126">
        <f>(G23*Assumptions!$C$25)+(G24*Assumptions!$C26)+(G25*Assumptions!$C$27)+(G26*Assumptions!$C$29)+(G27*Assumptions!$C$31)+(G28*Assumptions!$C$40)</f>
        <v>80</v>
      </c>
      <c r="H38" s="91"/>
      <c r="I38" s="203"/>
      <c r="J38" s="206" t="s">
        <v>232</v>
      </c>
      <c r="K38" s="203"/>
      <c r="L38" s="203"/>
      <c r="M38" s="203"/>
      <c r="N38" s="126">
        <f>($N$23*Assumptions!$C$26)+($N$24*Assumptions!$C$27)+($N$26*Assumptions!$C$29)+($N$27*Assumptions!$C$30)+($N$28*Assumptions!$C$31)+($N$29*Assumptions!$C$32)+($N$30*Assumptions!$C$33)+($N$33*Assumptions!$C$38)+($N$34*Assumptions!$C$39)+($N$25*Assumptions!$C$28)</f>
        <v>80</v>
      </c>
      <c r="O38" s="91"/>
      <c r="P38" s="203"/>
      <c r="Q38" s="206" t="s">
        <v>234</v>
      </c>
      <c r="R38" s="203"/>
      <c r="S38" s="203"/>
      <c r="T38" s="203"/>
      <c r="U38" s="126">
        <f>($U$23*Assumptions!$C$26)+($U$24*Assumptions!$C$27)+($U$26*Assumptions!$C$29)+($U$27*Assumptions!$C$30)+($U$28*Assumptions!$C$31)+($U$29*Assumptions!$C$32)+($U$30*Assumptions!$C$33)+($U$31*Assumptions!$C$34)+($U$32*Assumptions!$C$35)+($U$25*Assumptions!$C$28)</f>
        <v>1860</v>
      </c>
      <c r="V38" s="91"/>
      <c r="W38" s="91"/>
      <c r="X38" s="91"/>
      <c r="Y38" s="91"/>
      <c r="Z38" s="91"/>
    </row>
    <row r="39" spans="1:26" ht="28.5" x14ac:dyDescent="0.45">
      <c r="A39" s="91"/>
      <c r="B39" s="203"/>
      <c r="C39" s="206" t="s">
        <v>231</v>
      </c>
      <c r="D39" s="203"/>
      <c r="E39" s="203"/>
      <c r="F39" s="203"/>
      <c r="G39" s="207">
        <f>ROUNDUP(($G23*Assumptions!$G25)+($G24*Assumptions!$G26)+($G25*Assumptions!$G27)+($G26*Assumptions!$G29)+($G27*Assumptions!$G31)+($G28*Assumptions!$G40),1)</f>
        <v>0.30000000000000004</v>
      </c>
      <c r="H39" s="91"/>
      <c r="I39" s="203"/>
      <c r="J39" s="206" t="s">
        <v>233</v>
      </c>
      <c r="K39" s="203"/>
      <c r="L39" s="203"/>
      <c r="M39" s="203"/>
      <c r="N39" s="207">
        <f>ROUNDUP(($N23*Assumptions!$G26)+($N24*Assumptions!$G27)+($N26*Assumptions!$G29)+($N27*Assumptions!$G30)+($N28*Assumptions!$G31)+($N29*Assumptions!$G32)+($N30*Assumptions!$G33)+($N33*Assumptions!$G38)+($N34*Assumptions!$G39),1)</f>
        <v>0.30000000000000004</v>
      </c>
      <c r="O39" s="91"/>
      <c r="P39" s="203"/>
      <c r="Q39" s="206" t="s">
        <v>235</v>
      </c>
      <c r="R39" s="203"/>
      <c r="S39" s="203"/>
      <c r="T39" s="203"/>
      <c r="U39" s="207">
        <f>ROUNDUP(($U23*Assumptions!$G26)+($U24*Assumptions!$G27)+($U26*Assumptions!$G29)+($U27*Assumptions!$G30)+($U28*Assumptions!$G31)+($U29*Assumptions!$G32)+($U30*Assumptions!$G33)+($U31*Assumptions!$G34)+($U32*Assumptions!$G35),1)</f>
        <v>3.2</v>
      </c>
      <c r="V39" s="91"/>
      <c r="W39" s="91"/>
      <c r="X39" s="91"/>
      <c r="Y39" s="91"/>
      <c r="Z39" s="91"/>
    </row>
    <row r="40" spans="1:26" ht="15" x14ac:dyDescent="0.25">
      <c r="A40" s="91"/>
      <c r="B40" s="203"/>
      <c r="C40" s="203"/>
      <c r="D40" s="203"/>
      <c r="E40" s="203"/>
      <c r="F40" s="203"/>
      <c r="G40" s="203"/>
      <c r="H40" s="91"/>
      <c r="I40" s="203"/>
      <c r="J40" s="203"/>
      <c r="K40" s="203"/>
      <c r="L40" s="203"/>
      <c r="M40" s="203"/>
      <c r="N40" s="203"/>
      <c r="O40" s="91"/>
      <c r="P40" s="203"/>
      <c r="Q40" s="203"/>
      <c r="R40" s="203"/>
      <c r="S40" s="203"/>
      <c r="T40" s="203"/>
      <c r="U40" s="203"/>
      <c r="V40" s="91"/>
      <c r="W40" s="91"/>
      <c r="X40" s="91"/>
      <c r="Y40" s="91"/>
      <c r="Z40" s="91"/>
    </row>
    <row r="41" spans="1:26" ht="14.25" customHeight="1" x14ac:dyDescent="0.25">
      <c r="A41" s="91"/>
      <c r="B41" s="91"/>
      <c r="C41" s="91"/>
      <c r="D41" s="91"/>
      <c r="E41" s="91"/>
      <c r="F41" s="91"/>
      <c r="G41" s="91"/>
      <c r="H41" s="91"/>
      <c r="I41" s="91"/>
      <c r="J41" s="91"/>
      <c r="K41" s="91"/>
      <c r="L41" s="91"/>
      <c r="M41" s="91"/>
      <c r="N41" s="91"/>
      <c r="O41" s="91" t="s">
        <v>11</v>
      </c>
      <c r="P41" s="91"/>
      <c r="Q41" s="91"/>
      <c r="R41" s="91"/>
      <c r="S41" s="91"/>
      <c r="T41" s="91"/>
      <c r="U41" s="91"/>
      <c r="V41" s="91"/>
      <c r="W41" s="91"/>
      <c r="X41" s="91"/>
      <c r="Y41" s="91"/>
      <c r="Z41" s="91"/>
    </row>
    <row r="42" spans="1:26" ht="15" x14ac:dyDescent="0.25">
      <c r="A42" s="91"/>
      <c r="B42" s="203"/>
      <c r="C42" s="203"/>
      <c r="D42" s="203"/>
      <c r="E42" s="203"/>
      <c r="F42" s="203"/>
      <c r="G42" s="203"/>
      <c r="H42" s="203"/>
      <c r="I42" s="203"/>
      <c r="J42" s="203"/>
      <c r="K42" s="203"/>
      <c r="L42" s="203"/>
      <c r="M42" s="203"/>
      <c r="N42" s="203"/>
      <c r="O42" s="203"/>
      <c r="P42" s="203"/>
      <c r="Q42" s="203"/>
      <c r="R42" s="203"/>
      <c r="S42" s="203"/>
      <c r="T42" s="203"/>
      <c r="U42" s="204"/>
      <c r="V42" s="91"/>
      <c r="W42" s="91"/>
      <c r="X42" s="91"/>
      <c r="Y42" s="91"/>
      <c r="Z42" s="91"/>
    </row>
    <row r="43" spans="1:26" ht="28.5" x14ac:dyDescent="0.45">
      <c r="A43" s="91"/>
      <c r="B43" s="203"/>
      <c r="C43" s="203"/>
      <c r="D43" s="203"/>
      <c r="E43" s="203"/>
      <c r="F43" s="203"/>
      <c r="G43" s="203"/>
      <c r="H43" s="203"/>
      <c r="I43" s="203"/>
      <c r="J43" s="203"/>
      <c r="K43" s="203"/>
      <c r="L43" s="203"/>
      <c r="M43" s="203"/>
      <c r="N43" s="203"/>
      <c r="O43" s="203"/>
      <c r="P43" s="203"/>
      <c r="Q43" s="266" t="s">
        <v>258</v>
      </c>
      <c r="R43" s="203"/>
      <c r="S43" s="203"/>
      <c r="T43" s="203"/>
      <c r="U43" s="207">
        <f>U13</f>
        <v>7.6000000000000005</v>
      </c>
      <c r="V43" s="91"/>
      <c r="W43" s="91"/>
      <c r="X43" s="91"/>
      <c r="Y43" s="91"/>
      <c r="Z43" s="91"/>
    </row>
    <row r="44" spans="1:26" ht="15" x14ac:dyDescent="0.25">
      <c r="A44" s="91"/>
      <c r="B44" s="203"/>
      <c r="C44" s="203"/>
      <c r="D44" s="203"/>
      <c r="E44" s="203"/>
      <c r="F44" s="203"/>
      <c r="G44" s="203"/>
      <c r="H44" s="203"/>
      <c r="I44" s="203"/>
      <c r="J44" s="203"/>
      <c r="K44" s="203"/>
      <c r="L44" s="203"/>
      <c r="M44" s="203"/>
      <c r="N44" s="203"/>
      <c r="O44" s="203"/>
      <c r="P44" s="203"/>
      <c r="Q44" s="217" t="s">
        <v>262</v>
      </c>
      <c r="R44" s="203"/>
      <c r="S44" s="203"/>
      <c r="T44" s="203"/>
      <c r="U44" s="203"/>
      <c r="V44" s="91"/>
      <c r="W44" s="91"/>
      <c r="X44" s="91"/>
      <c r="Y44" s="91"/>
      <c r="Z44" s="91"/>
    </row>
    <row r="45" spans="1:26" ht="15" x14ac:dyDescent="0.25">
      <c r="A45" s="91"/>
      <c r="B45" s="91"/>
      <c r="C45" s="91"/>
      <c r="D45" s="91"/>
      <c r="E45" s="91"/>
      <c r="F45" s="91"/>
      <c r="G45" s="91"/>
      <c r="H45" s="91"/>
      <c r="I45" s="91"/>
      <c r="J45" s="91"/>
      <c r="K45" s="91"/>
      <c r="L45" s="91"/>
      <c r="M45" s="91"/>
      <c r="N45" s="91"/>
      <c r="O45" s="91"/>
      <c r="P45" s="91"/>
      <c r="Q45" s="91"/>
      <c r="R45" s="91"/>
      <c r="S45" s="91"/>
      <c r="T45" s="91"/>
      <c r="U45" s="91"/>
      <c r="V45" s="91"/>
      <c r="W45" s="91"/>
      <c r="X45" s="91"/>
      <c r="Y45" s="91"/>
      <c r="Z45" s="91"/>
    </row>
    <row r="46" spans="1:26" ht="29.25" customHeight="1" x14ac:dyDescent="0.25">
      <c r="A46" s="91"/>
      <c r="B46" s="91"/>
      <c r="C46" s="91"/>
      <c r="D46" s="91"/>
      <c r="E46" s="91"/>
      <c r="F46" s="91"/>
      <c r="G46" s="91"/>
      <c r="H46" s="91"/>
      <c r="I46" s="91"/>
      <c r="J46" s="91"/>
      <c r="K46" s="91"/>
      <c r="L46" s="91"/>
      <c r="M46" s="91"/>
      <c r="N46" s="91"/>
      <c r="O46" s="91"/>
      <c r="P46" s="91"/>
      <c r="Q46" s="91"/>
      <c r="R46" s="91"/>
      <c r="S46" s="91"/>
      <c r="T46" s="91"/>
      <c r="U46" s="91"/>
      <c r="V46" s="91"/>
      <c r="W46" s="91"/>
      <c r="X46" s="91"/>
      <c r="Y46" s="91"/>
      <c r="Z46" s="91"/>
    </row>
    <row r="47" spans="1:26" ht="15" x14ac:dyDescent="0.25">
      <c r="A47" s="91"/>
      <c r="B47" s="91"/>
      <c r="C47" s="91"/>
      <c r="D47" s="91"/>
      <c r="E47" s="91"/>
      <c r="F47" s="91"/>
      <c r="G47" s="91"/>
      <c r="H47" s="91"/>
      <c r="I47" s="91"/>
      <c r="J47" s="91"/>
      <c r="K47" s="91"/>
      <c r="L47" s="91"/>
      <c r="M47" s="91"/>
      <c r="N47" s="91"/>
      <c r="O47" s="91"/>
      <c r="P47" s="91"/>
      <c r="Q47" s="91"/>
      <c r="R47" s="91"/>
      <c r="S47" s="91"/>
      <c r="T47" s="91"/>
      <c r="U47" s="91"/>
      <c r="V47" s="91"/>
      <c r="W47" s="91"/>
      <c r="X47" s="91"/>
      <c r="Y47" s="91"/>
      <c r="Z47" s="91"/>
    </row>
    <row r="48" spans="1:26" ht="15" x14ac:dyDescent="0.25">
      <c r="A48" s="91"/>
      <c r="B48" s="91"/>
      <c r="C48" s="91"/>
      <c r="D48" s="91"/>
      <c r="E48" s="91"/>
      <c r="F48" s="91"/>
      <c r="G48" s="91"/>
      <c r="H48" s="91"/>
      <c r="I48" s="91"/>
      <c r="J48" s="91"/>
      <c r="K48" s="91"/>
      <c r="L48" s="91"/>
      <c r="M48" s="91"/>
      <c r="N48" s="91"/>
      <c r="O48" s="91"/>
      <c r="P48" s="91"/>
      <c r="Q48" s="91"/>
      <c r="R48" s="91"/>
      <c r="S48" s="91"/>
      <c r="T48" s="91"/>
      <c r="U48" s="91"/>
      <c r="V48" s="91"/>
      <c r="W48" s="91"/>
      <c r="X48" s="91"/>
      <c r="Y48" s="91"/>
      <c r="Z48" s="91"/>
    </row>
    <row r="49" spans="1:26" ht="15" x14ac:dyDescent="0.25">
      <c r="A49" s="91"/>
      <c r="B49" s="91"/>
      <c r="C49" s="91"/>
      <c r="D49" s="91"/>
      <c r="E49" s="91"/>
      <c r="F49" s="91"/>
      <c r="G49" s="91"/>
      <c r="H49" s="91"/>
      <c r="I49" s="91"/>
      <c r="J49" s="91"/>
      <c r="K49" s="91"/>
      <c r="L49" s="91"/>
      <c r="M49" s="91"/>
      <c r="N49" s="91"/>
      <c r="O49" s="91"/>
      <c r="P49" s="91"/>
      <c r="Q49" s="91"/>
      <c r="R49" s="91"/>
      <c r="S49" s="91"/>
      <c r="T49" s="91"/>
      <c r="U49" s="91"/>
      <c r="V49" s="91"/>
      <c r="W49" s="91"/>
      <c r="X49" s="91"/>
      <c r="Y49" s="91"/>
      <c r="Z49" s="91"/>
    </row>
    <row r="50" spans="1:26" ht="15" x14ac:dyDescent="0.25">
      <c r="A50" s="91"/>
      <c r="B50" s="91"/>
      <c r="C50" s="91"/>
      <c r="D50" s="91"/>
      <c r="E50" s="91"/>
      <c r="F50" s="91"/>
      <c r="G50" s="91"/>
      <c r="H50" s="91"/>
      <c r="I50" s="91"/>
      <c r="J50" s="91"/>
      <c r="K50" s="91"/>
      <c r="L50" s="91"/>
      <c r="M50" s="91"/>
      <c r="N50" s="91"/>
      <c r="O50" s="91"/>
      <c r="P50" s="91"/>
      <c r="Q50" s="91"/>
      <c r="R50" s="91"/>
      <c r="S50" s="91"/>
      <c r="T50" s="91"/>
      <c r="U50" s="91"/>
      <c r="V50" s="91"/>
      <c r="W50" s="91"/>
      <c r="X50" s="91"/>
      <c r="Y50" s="91"/>
      <c r="Z50" s="91"/>
    </row>
    <row r="51" spans="1:26" ht="15" x14ac:dyDescent="0.25">
      <c r="A51" s="91"/>
      <c r="B51" s="91"/>
      <c r="C51" s="91"/>
      <c r="D51" s="91"/>
      <c r="E51" s="91"/>
      <c r="F51" s="91"/>
      <c r="G51" s="91"/>
      <c r="H51" s="91"/>
      <c r="I51" s="91"/>
      <c r="J51" s="91"/>
      <c r="K51" s="91"/>
      <c r="L51" s="91"/>
      <c r="M51" s="91"/>
      <c r="N51" s="91"/>
      <c r="O51" s="91"/>
      <c r="P51" s="91"/>
      <c r="Q51" s="91"/>
      <c r="R51" s="91"/>
      <c r="S51" s="91"/>
      <c r="T51" s="91"/>
      <c r="U51" s="91"/>
      <c r="V51" s="91"/>
      <c r="W51" s="91"/>
      <c r="X51" s="91"/>
      <c r="Y51" s="91"/>
      <c r="Z51" s="91"/>
    </row>
    <row r="52" spans="1:26" ht="15" x14ac:dyDescent="0.25">
      <c r="A52" s="91"/>
      <c r="B52" s="91"/>
      <c r="C52" s="91"/>
      <c r="D52" s="91"/>
      <c r="E52" s="91"/>
      <c r="F52" s="91"/>
      <c r="G52" s="91"/>
      <c r="H52" s="91"/>
      <c r="I52" s="91"/>
      <c r="J52" s="91"/>
      <c r="K52" s="91"/>
      <c r="L52" s="91"/>
      <c r="M52" s="91"/>
      <c r="N52" s="91"/>
      <c r="O52" s="91"/>
      <c r="P52" s="91"/>
      <c r="Q52" s="91"/>
      <c r="R52" s="91"/>
      <c r="S52" s="91"/>
      <c r="T52" s="91"/>
      <c r="U52" s="91"/>
      <c r="V52" s="91"/>
      <c r="W52" s="91"/>
      <c r="X52" s="91"/>
      <c r="Y52" s="91"/>
      <c r="Z52" s="91"/>
    </row>
    <row r="53" spans="1:26" ht="15" x14ac:dyDescent="0.25">
      <c r="A53" s="91"/>
      <c r="B53" s="91"/>
      <c r="C53" s="91"/>
      <c r="D53" s="91"/>
      <c r="E53" s="91"/>
      <c r="F53" s="91"/>
      <c r="G53" s="91"/>
      <c r="H53" s="91"/>
      <c r="I53" s="91"/>
      <c r="J53" s="91"/>
      <c r="K53" s="91"/>
      <c r="L53" s="91"/>
      <c r="M53" s="91"/>
      <c r="N53" s="91"/>
      <c r="O53" s="91"/>
      <c r="P53" s="91"/>
      <c r="Q53" s="91"/>
      <c r="R53" s="91"/>
      <c r="S53" s="91"/>
      <c r="T53" s="91"/>
      <c r="U53" s="91"/>
      <c r="V53" s="91"/>
      <c r="W53" s="91"/>
      <c r="X53" s="91"/>
      <c r="Y53" s="91"/>
      <c r="Z53" s="91"/>
    </row>
    <row r="54" spans="1:26" ht="15" x14ac:dyDescent="0.25">
      <c r="A54" s="91"/>
      <c r="B54" s="91"/>
      <c r="C54" s="91"/>
      <c r="D54" s="91"/>
      <c r="E54" s="91"/>
      <c r="F54" s="91"/>
      <c r="G54" s="91"/>
      <c r="H54" s="91"/>
      <c r="I54" s="91"/>
      <c r="J54" s="91"/>
      <c r="K54" s="91"/>
      <c r="L54" s="91"/>
      <c r="M54" s="91"/>
      <c r="N54" s="91"/>
      <c r="O54" s="91"/>
      <c r="P54" s="91"/>
      <c r="Q54" s="91"/>
      <c r="R54" s="91"/>
      <c r="S54" s="91"/>
      <c r="T54" s="91"/>
      <c r="U54" s="91"/>
      <c r="V54" s="91"/>
      <c r="W54" s="91"/>
      <c r="X54" s="91"/>
      <c r="Y54" s="91"/>
      <c r="Z54" s="91"/>
    </row>
    <row r="55" spans="1:26" ht="15" x14ac:dyDescent="0.25">
      <c r="A55" s="91"/>
      <c r="B55" s="91"/>
      <c r="C55" s="91"/>
      <c r="D55" s="91"/>
      <c r="E55" s="91"/>
      <c r="F55" s="91"/>
      <c r="G55" s="91"/>
      <c r="H55" s="91"/>
      <c r="I55" s="91"/>
      <c r="J55" s="91"/>
      <c r="K55" s="91"/>
      <c r="L55" s="91"/>
      <c r="M55" s="91"/>
      <c r="N55" s="91"/>
      <c r="O55" s="91"/>
      <c r="P55" s="91"/>
      <c r="Q55" s="91"/>
      <c r="R55" s="91"/>
      <c r="S55" s="91"/>
      <c r="T55" s="91"/>
      <c r="U55" s="91"/>
      <c r="V55" s="91"/>
      <c r="W55" s="91"/>
      <c r="X55" s="91"/>
      <c r="Y55" s="91"/>
      <c r="Z55" s="91"/>
    </row>
    <row r="56" spans="1:26" ht="15" x14ac:dyDescent="0.25">
      <c r="A56" s="91"/>
      <c r="B56" s="91"/>
      <c r="C56" s="91"/>
      <c r="D56" s="91"/>
      <c r="E56" s="91"/>
      <c r="F56" s="91"/>
      <c r="G56" s="91"/>
      <c r="H56" s="91"/>
      <c r="I56" s="91"/>
      <c r="J56" s="91"/>
      <c r="K56" s="91"/>
      <c r="L56" s="91"/>
      <c r="M56" s="91"/>
      <c r="N56" s="91"/>
      <c r="O56" s="91"/>
      <c r="P56" s="91"/>
      <c r="Q56" s="91"/>
      <c r="R56" s="91"/>
      <c r="S56" s="91"/>
      <c r="T56" s="91"/>
      <c r="U56" s="91"/>
      <c r="V56" s="91"/>
      <c r="W56" s="91"/>
      <c r="X56" s="91"/>
      <c r="Y56" s="91"/>
      <c r="Z56" s="91"/>
    </row>
    <row r="57" spans="1:26" ht="15" x14ac:dyDescent="0.25">
      <c r="A57" s="91"/>
      <c r="B57" s="91"/>
      <c r="C57" s="91"/>
      <c r="D57" s="91"/>
      <c r="E57" s="91"/>
      <c r="F57" s="91"/>
      <c r="G57" s="91"/>
      <c r="H57" s="91"/>
      <c r="I57" s="91"/>
      <c r="J57" s="91"/>
      <c r="K57" s="91"/>
      <c r="L57" s="91"/>
      <c r="M57" s="91"/>
      <c r="N57" s="91"/>
      <c r="O57" s="91"/>
      <c r="P57" s="91"/>
      <c r="Q57" s="91"/>
      <c r="R57" s="91"/>
      <c r="S57" s="91"/>
      <c r="T57" s="91"/>
      <c r="U57" s="91"/>
      <c r="V57" s="91"/>
      <c r="W57" s="91"/>
      <c r="X57" s="91"/>
      <c r="Y57" s="91"/>
      <c r="Z57" s="91"/>
    </row>
    <row r="58" spans="1:26" ht="15" x14ac:dyDescent="0.25">
      <c r="A58" s="91"/>
      <c r="B58" s="91"/>
      <c r="C58" s="91"/>
      <c r="D58" s="91"/>
      <c r="E58" s="91"/>
      <c r="F58" s="91"/>
      <c r="G58" s="91"/>
      <c r="H58" s="91"/>
      <c r="I58" s="91"/>
      <c r="J58" s="91"/>
      <c r="K58" s="91"/>
      <c r="L58" s="91"/>
      <c r="M58" s="91"/>
      <c r="N58" s="91"/>
      <c r="O58" s="91"/>
      <c r="P58" s="91"/>
      <c r="Q58" s="91"/>
      <c r="R58" s="91"/>
      <c r="S58" s="91"/>
      <c r="T58" s="91"/>
      <c r="U58" s="91"/>
      <c r="V58" s="91"/>
      <c r="W58" s="91"/>
      <c r="X58" s="91"/>
      <c r="Y58" s="91"/>
      <c r="Z58" s="91"/>
    </row>
    <row r="59" spans="1:26" ht="15" x14ac:dyDescent="0.25">
      <c r="A59" s="91"/>
      <c r="B59" s="91"/>
      <c r="C59" s="91"/>
      <c r="D59" s="91"/>
      <c r="E59" s="91"/>
      <c r="F59" s="91"/>
      <c r="G59" s="91"/>
      <c r="H59" s="91"/>
      <c r="I59" s="91"/>
      <c r="J59" s="91"/>
      <c r="K59" s="91"/>
      <c r="L59" s="91"/>
      <c r="M59" s="91"/>
      <c r="N59" s="91"/>
      <c r="O59" s="91"/>
      <c r="P59" s="91"/>
      <c r="Q59" s="91"/>
      <c r="R59" s="91"/>
      <c r="S59" s="91"/>
      <c r="T59" s="91"/>
      <c r="U59" s="91"/>
      <c r="V59" s="91"/>
      <c r="W59" s="91"/>
      <c r="X59" s="91"/>
      <c r="Y59" s="91"/>
      <c r="Z59" s="91"/>
    </row>
    <row r="60" spans="1:26" ht="15" x14ac:dyDescent="0.25">
      <c r="A60" s="91"/>
      <c r="B60" s="91"/>
      <c r="C60" s="91"/>
      <c r="D60" s="91"/>
      <c r="E60" s="91"/>
      <c r="F60" s="91"/>
      <c r="G60" s="91"/>
      <c r="H60" s="91"/>
      <c r="I60" s="91"/>
      <c r="J60" s="91"/>
      <c r="K60" s="91"/>
      <c r="L60" s="91"/>
      <c r="M60" s="91"/>
      <c r="N60" s="91"/>
      <c r="O60" s="91"/>
      <c r="P60" s="91"/>
      <c r="Q60" s="91"/>
      <c r="R60" s="91"/>
      <c r="S60" s="91"/>
      <c r="T60" s="91"/>
      <c r="U60" s="91"/>
      <c r="V60" s="91"/>
      <c r="W60" s="91"/>
      <c r="X60" s="91"/>
      <c r="Y60" s="91"/>
      <c r="Z60" s="91"/>
    </row>
    <row r="61" spans="1:26" ht="15" x14ac:dyDescent="0.25">
      <c r="A61" s="91"/>
      <c r="B61" s="91"/>
      <c r="C61" s="91"/>
      <c r="D61" s="91"/>
      <c r="E61" s="91"/>
      <c r="F61" s="91"/>
      <c r="G61" s="91"/>
      <c r="H61" s="91"/>
      <c r="I61" s="91"/>
      <c r="J61" s="91"/>
      <c r="K61" s="91"/>
      <c r="L61" s="91"/>
      <c r="M61" s="91"/>
      <c r="N61" s="91"/>
      <c r="O61" s="91"/>
      <c r="P61" s="91"/>
      <c r="Q61" s="91"/>
      <c r="R61" s="91"/>
      <c r="S61" s="91"/>
      <c r="T61" s="91"/>
      <c r="U61" s="91"/>
      <c r="V61" s="91"/>
      <c r="W61" s="91"/>
      <c r="X61" s="91"/>
      <c r="Y61" s="91"/>
      <c r="Z61" s="91"/>
    </row>
    <row r="62" spans="1:26" ht="15" x14ac:dyDescent="0.25">
      <c r="A62" s="91"/>
      <c r="B62" s="91"/>
      <c r="C62" s="91"/>
      <c r="D62" s="91"/>
      <c r="E62" s="91"/>
      <c r="F62" s="91"/>
      <c r="G62" s="91"/>
      <c r="H62" s="91"/>
      <c r="I62" s="91"/>
      <c r="J62" s="91"/>
      <c r="K62" s="91"/>
      <c r="L62" s="91"/>
      <c r="M62" s="91"/>
      <c r="N62" s="91"/>
      <c r="O62" s="91"/>
      <c r="P62" s="91"/>
      <c r="Q62" s="91"/>
      <c r="R62" s="91"/>
      <c r="S62" s="91"/>
      <c r="T62" s="91"/>
      <c r="U62" s="91"/>
      <c r="V62" s="91"/>
      <c r="W62" s="91"/>
      <c r="X62" s="91"/>
      <c r="Y62" s="91"/>
      <c r="Z62" s="91"/>
    </row>
    <row r="63" spans="1:26" ht="15" x14ac:dyDescent="0.25">
      <c r="A63" s="91"/>
      <c r="B63" s="91"/>
      <c r="C63" s="91"/>
      <c r="D63" s="91"/>
      <c r="E63" s="91"/>
      <c r="F63" s="91"/>
      <c r="G63" s="91"/>
      <c r="H63" s="91"/>
      <c r="I63" s="91"/>
      <c r="J63" s="91"/>
      <c r="K63" s="91"/>
      <c r="L63" s="91"/>
      <c r="M63" s="91"/>
      <c r="N63" s="91"/>
      <c r="O63" s="91"/>
      <c r="P63" s="91"/>
      <c r="Q63" s="91"/>
      <c r="R63" s="91"/>
      <c r="S63" s="91"/>
      <c r="T63" s="91"/>
      <c r="U63" s="91"/>
      <c r="V63" s="91"/>
      <c r="W63" s="91"/>
      <c r="X63" s="91"/>
      <c r="Y63" s="91"/>
      <c r="Z63" s="91"/>
    </row>
    <row r="64" spans="1:26" ht="15" x14ac:dyDescent="0.25">
      <c r="A64" s="91"/>
      <c r="B64" s="91"/>
      <c r="C64" s="91"/>
      <c r="D64" s="91"/>
      <c r="E64" s="91"/>
      <c r="F64" s="91"/>
      <c r="G64" s="91"/>
      <c r="H64" s="91"/>
      <c r="I64" s="91"/>
      <c r="J64" s="91"/>
      <c r="K64" s="91"/>
      <c r="L64" s="91"/>
      <c r="M64" s="91"/>
      <c r="N64" s="91"/>
      <c r="O64" s="91"/>
      <c r="P64" s="91"/>
      <c r="Q64" s="91"/>
      <c r="R64" s="91"/>
      <c r="S64" s="91"/>
      <c r="T64" s="91"/>
      <c r="U64" s="91"/>
      <c r="V64" s="91"/>
      <c r="W64" s="91"/>
      <c r="X64" s="91"/>
      <c r="Y64" s="91"/>
      <c r="Z64" s="91"/>
    </row>
    <row r="65" spans="1:26" ht="15" x14ac:dyDescent="0.25">
      <c r="A65" s="91"/>
      <c r="B65" s="91"/>
      <c r="C65" s="91"/>
      <c r="D65" s="91"/>
      <c r="E65" s="91"/>
      <c r="F65" s="91"/>
      <c r="G65" s="91"/>
      <c r="H65" s="91"/>
      <c r="I65" s="91"/>
      <c r="J65" s="91"/>
      <c r="K65" s="91"/>
      <c r="L65" s="91"/>
      <c r="M65" s="91"/>
      <c r="N65" s="91"/>
      <c r="O65" s="91"/>
      <c r="P65" s="91"/>
      <c r="Q65" s="91"/>
      <c r="R65" s="91"/>
      <c r="S65" s="91"/>
      <c r="T65" s="91"/>
      <c r="U65" s="91"/>
      <c r="V65" s="91"/>
      <c r="W65" s="91"/>
      <c r="X65" s="91"/>
      <c r="Y65" s="91"/>
      <c r="Z65" s="91"/>
    </row>
    <row r="66" spans="1:26" ht="15" x14ac:dyDescent="0.25">
      <c r="A66" s="91"/>
      <c r="B66" s="91"/>
      <c r="C66" s="91"/>
      <c r="D66" s="91"/>
      <c r="E66" s="91"/>
      <c r="F66" s="91"/>
      <c r="G66" s="91"/>
      <c r="H66" s="91"/>
      <c r="I66" s="91"/>
      <c r="J66" s="91"/>
      <c r="K66" s="91"/>
      <c r="L66" s="91"/>
      <c r="M66" s="91"/>
      <c r="N66" s="91"/>
      <c r="O66" s="91"/>
      <c r="P66" s="91"/>
      <c r="Q66" s="91"/>
      <c r="R66" s="91"/>
      <c r="S66" s="91"/>
      <c r="T66" s="91"/>
      <c r="U66" s="91"/>
      <c r="V66" s="91"/>
      <c r="W66" s="91"/>
      <c r="X66" s="91"/>
      <c r="Y66" s="91"/>
      <c r="Z66" s="91"/>
    </row>
    <row r="67" spans="1:26" ht="15" x14ac:dyDescent="0.25">
      <c r="A67" s="91"/>
      <c r="B67" s="91"/>
      <c r="C67" s="91"/>
      <c r="D67" s="91"/>
      <c r="E67" s="91"/>
      <c r="F67" s="91"/>
      <c r="G67" s="91"/>
      <c r="H67" s="91"/>
      <c r="I67" s="91"/>
      <c r="J67" s="91"/>
      <c r="K67" s="91"/>
      <c r="L67" s="91"/>
      <c r="M67" s="91"/>
      <c r="N67" s="91"/>
      <c r="O67" s="91"/>
      <c r="P67" s="91"/>
      <c r="Q67" s="91"/>
      <c r="R67" s="91"/>
      <c r="S67" s="91"/>
      <c r="T67" s="91"/>
      <c r="U67" s="91"/>
      <c r="V67" s="91"/>
      <c r="W67" s="91"/>
      <c r="X67" s="91"/>
      <c r="Y67" s="91"/>
      <c r="Z67" s="91"/>
    </row>
    <row r="68" spans="1:26" ht="15" x14ac:dyDescent="0.25">
      <c r="A68" s="91"/>
      <c r="B68" s="91"/>
      <c r="C68" s="91"/>
      <c r="D68" s="91"/>
      <c r="E68" s="91"/>
      <c r="F68" s="91"/>
      <c r="G68" s="91"/>
      <c r="H68" s="91"/>
      <c r="I68" s="91"/>
      <c r="J68" s="91"/>
      <c r="K68" s="91"/>
      <c r="L68" s="91"/>
      <c r="M68" s="91"/>
      <c r="N68" s="91"/>
      <c r="O68" s="91"/>
      <c r="P68" s="91"/>
      <c r="Q68" s="91"/>
      <c r="R68" s="91"/>
      <c r="S68" s="91"/>
      <c r="T68" s="91"/>
      <c r="U68" s="91"/>
      <c r="V68" s="91"/>
      <c r="W68" s="91"/>
      <c r="X68" s="91"/>
      <c r="Y68" s="91"/>
      <c r="Z68" s="91"/>
    </row>
    <row r="69" spans="1:26" ht="15" x14ac:dyDescent="0.25">
      <c r="A69" s="91"/>
      <c r="B69" s="91"/>
      <c r="C69" s="91"/>
      <c r="D69" s="91"/>
      <c r="E69" s="91"/>
      <c r="F69" s="91"/>
      <c r="G69" s="91"/>
      <c r="H69" s="91"/>
      <c r="I69" s="91"/>
      <c r="J69" s="91"/>
      <c r="K69" s="91"/>
      <c r="L69" s="91"/>
      <c r="M69" s="91"/>
      <c r="N69" s="91"/>
      <c r="O69" s="91"/>
      <c r="P69" s="91"/>
      <c r="Q69" s="91"/>
      <c r="R69" s="91"/>
      <c r="S69" s="91"/>
      <c r="T69" s="91"/>
      <c r="U69" s="91"/>
      <c r="V69" s="91"/>
      <c r="W69" s="91"/>
      <c r="X69" s="91"/>
      <c r="Y69" s="91"/>
      <c r="Z69" s="91"/>
    </row>
    <row r="70" spans="1:26" ht="15" x14ac:dyDescent="0.25">
      <c r="A70" s="91"/>
      <c r="B70" s="91"/>
      <c r="C70" s="91"/>
      <c r="D70" s="91"/>
      <c r="E70" s="91"/>
      <c r="F70" s="91"/>
      <c r="G70" s="91"/>
      <c r="H70" s="91"/>
      <c r="I70" s="91"/>
      <c r="J70" s="91"/>
      <c r="K70" s="91"/>
      <c r="L70" s="91"/>
      <c r="M70" s="91"/>
      <c r="N70" s="91"/>
      <c r="O70" s="91"/>
      <c r="P70" s="91"/>
      <c r="Q70" s="91"/>
      <c r="R70" s="91"/>
      <c r="S70" s="91"/>
      <c r="T70" s="91"/>
      <c r="U70" s="91"/>
      <c r="V70" s="91"/>
      <c r="W70" s="91"/>
      <c r="X70" s="91"/>
      <c r="Y70" s="91"/>
      <c r="Z70" s="91"/>
    </row>
    <row r="71" spans="1:26" ht="15" x14ac:dyDescent="0.25">
      <c r="A71" s="91"/>
      <c r="B71" s="91"/>
      <c r="C71" s="91"/>
      <c r="D71" s="91"/>
      <c r="E71" s="91"/>
      <c r="F71" s="91"/>
      <c r="G71" s="91"/>
      <c r="H71" s="91"/>
      <c r="I71" s="91"/>
      <c r="J71" s="91"/>
      <c r="K71" s="91"/>
      <c r="L71" s="91"/>
      <c r="M71" s="91"/>
      <c r="N71" s="91"/>
      <c r="O71" s="91"/>
      <c r="P71" s="91"/>
      <c r="Q71" s="91"/>
      <c r="R71" s="91"/>
      <c r="S71" s="91"/>
      <c r="T71" s="91"/>
      <c r="U71" s="91"/>
      <c r="V71" s="91"/>
      <c r="W71" s="91"/>
      <c r="X71" s="91"/>
      <c r="Y71" s="91"/>
      <c r="Z71" s="91"/>
    </row>
    <row r="72" spans="1:26" ht="15" x14ac:dyDescent="0.25">
      <c r="A72" s="91"/>
      <c r="B72" s="91"/>
      <c r="C72" s="91"/>
      <c r="D72" s="91"/>
      <c r="E72" s="91"/>
      <c r="F72" s="91"/>
      <c r="G72" s="91"/>
      <c r="H72" s="91"/>
      <c r="I72" s="91"/>
      <c r="J72" s="91"/>
      <c r="K72" s="91"/>
      <c r="L72" s="91"/>
      <c r="M72" s="91"/>
      <c r="N72" s="91"/>
      <c r="O72" s="91"/>
      <c r="P72" s="91"/>
      <c r="Q72" s="91"/>
      <c r="R72" s="91"/>
      <c r="S72" s="91"/>
      <c r="T72" s="91"/>
      <c r="U72" s="91"/>
      <c r="V72" s="91"/>
      <c r="W72" s="91"/>
      <c r="X72" s="91"/>
      <c r="Y72" s="91"/>
      <c r="Z72" s="91"/>
    </row>
    <row r="73" spans="1:26" ht="15" x14ac:dyDescent="0.25">
      <c r="A73" s="91"/>
      <c r="B73" s="91"/>
      <c r="C73" s="91"/>
      <c r="D73" s="91"/>
      <c r="E73" s="91"/>
      <c r="F73" s="91"/>
      <c r="G73" s="91"/>
      <c r="H73" s="91"/>
      <c r="I73" s="91"/>
      <c r="J73" s="91"/>
      <c r="K73" s="91"/>
      <c r="L73" s="91"/>
      <c r="M73" s="91"/>
      <c r="N73" s="91"/>
      <c r="O73" s="91"/>
      <c r="P73" s="91"/>
      <c r="Q73" s="91"/>
      <c r="R73" s="91"/>
      <c r="S73" s="91"/>
      <c r="T73" s="91"/>
      <c r="U73" s="91"/>
      <c r="V73" s="91"/>
      <c r="W73" s="91"/>
      <c r="X73" s="91"/>
      <c r="Y73" s="91"/>
      <c r="Z73" s="91"/>
    </row>
    <row r="74" spans="1:26" ht="15" x14ac:dyDescent="0.25">
      <c r="A74" s="91"/>
      <c r="B74" s="91"/>
      <c r="C74" s="91"/>
      <c r="D74" s="91"/>
      <c r="E74" s="91"/>
      <c r="F74" s="91"/>
      <c r="G74" s="91"/>
      <c r="H74" s="91"/>
      <c r="I74" s="91"/>
      <c r="J74" s="91"/>
      <c r="K74" s="91"/>
      <c r="L74" s="91"/>
      <c r="M74" s="91"/>
      <c r="N74" s="91"/>
      <c r="O74" s="91"/>
      <c r="P74" s="91"/>
      <c r="Q74" s="91"/>
      <c r="R74" s="91"/>
      <c r="S74" s="91"/>
      <c r="T74" s="91"/>
      <c r="U74" s="91"/>
      <c r="V74" s="91"/>
      <c r="W74" s="91"/>
      <c r="X74" s="91"/>
      <c r="Y74" s="91"/>
      <c r="Z74" s="91"/>
    </row>
    <row r="75" spans="1:26" ht="15" x14ac:dyDescent="0.25">
      <c r="A75" s="91"/>
      <c r="B75" s="91"/>
      <c r="C75" s="91"/>
      <c r="D75" s="91"/>
      <c r="E75" s="91"/>
      <c r="F75" s="91"/>
      <c r="G75" s="91"/>
      <c r="H75" s="91"/>
      <c r="I75" s="91"/>
      <c r="J75" s="91"/>
      <c r="K75" s="91"/>
      <c r="L75" s="91"/>
      <c r="M75" s="91"/>
      <c r="N75" s="91"/>
      <c r="O75" s="91"/>
      <c r="P75" s="91"/>
      <c r="Q75" s="91"/>
      <c r="R75" s="91"/>
      <c r="S75" s="91"/>
      <c r="T75" s="91"/>
      <c r="U75" s="91"/>
      <c r="V75" s="91"/>
      <c r="W75" s="91"/>
      <c r="X75" s="91"/>
      <c r="Y75" s="91"/>
      <c r="Z75" s="91"/>
    </row>
    <row r="76" spans="1:26" ht="15" x14ac:dyDescent="0.25">
      <c r="A76" s="91"/>
      <c r="B76" s="91"/>
      <c r="C76" s="91"/>
      <c r="D76" s="91"/>
      <c r="E76" s="91"/>
      <c r="F76" s="91"/>
      <c r="G76" s="91"/>
      <c r="H76" s="91"/>
      <c r="I76" s="91"/>
      <c r="J76" s="91"/>
      <c r="K76" s="91"/>
      <c r="L76" s="91"/>
      <c r="M76" s="91"/>
      <c r="N76" s="91"/>
      <c r="O76" s="91"/>
      <c r="P76" s="91"/>
      <c r="Q76" s="91"/>
      <c r="R76" s="91"/>
      <c r="S76" s="91"/>
      <c r="T76" s="91"/>
      <c r="U76" s="91"/>
      <c r="V76" s="91"/>
      <c r="W76" s="91"/>
      <c r="X76" s="91"/>
      <c r="Y76" s="91"/>
      <c r="Z76" s="91"/>
    </row>
    <row r="77" spans="1:26" ht="15" x14ac:dyDescent="0.25">
      <c r="A77" s="91"/>
      <c r="B77" s="91"/>
      <c r="C77" s="91"/>
      <c r="D77" s="91"/>
      <c r="E77" s="91"/>
      <c r="F77" s="91"/>
      <c r="G77" s="91"/>
      <c r="H77" s="91"/>
      <c r="I77" s="91"/>
      <c r="J77" s="91"/>
      <c r="K77" s="91"/>
      <c r="L77" s="91"/>
      <c r="M77" s="91"/>
      <c r="N77" s="91"/>
      <c r="O77" s="91"/>
      <c r="P77" s="91"/>
      <c r="Q77" s="91"/>
      <c r="R77" s="91"/>
      <c r="S77" s="91"/>
      <c r="T77" s="91"/>
      <c r="U77" s="91"/>
      <c r="V77" s="91"/>
      <c r="W77" s="91"/>
      <c r="X77" s="91"/>
      <c r="Y77" s="91"/>
      <c r="Z77" s="91"/>
    </row>
    <row r="78" spans="1:26" ht="15" x14ac:dyDescent="0.25">
      <c r="A78" s="91"/>
      <c r="B78" s="91"/>
      <c r="C78" s="91"/>
      <c r="D78" s="91"/>
      <c r="E78" s="91"/>
      <c r="F78" s="91"/>
      <c r="G78" s="91"/>
      <c r="H78" s="91"/>
      <c r="I78" s="91"/>
      <c r="J78" s="91"/>
      <c r="K78" s="91"/>
      <c r="L78" s="91"/>
      <c r="M78" s="91"/>
      <c r="N78" s="91"/>
      <c r="O78" s="91"/>
      <c r="P78" s="91"/>
      <c r="Q78" s="91"/>
      <c r="R78" s="91"/>
      <c r="S78" s="91"/>
      <c r="T78" s="91"/>
      <c r="U78" s="91"/>
      <c r="V78" s="91"/>
      <c r="W78" s="91"/>
      <c r="X78" s="91"/>
      <c r="Y78" s="91"/>
      <c r="Z78" s="91"/>
    </row>
    <row r="79" spans="1:26" ht="15" x14ac:dyDescent="0.25">
      <c r="A79" s="91"/>
      <c r="B79" s="91"/>
      <c r="C79" s="91"/>
      <c r="D79" s="91"/>
      <c r="E79" s="91"/>
      <c r="F79" s="91"/>
      <c r="G79" s="91"/>
      <c r="H79" s="91"/>
      <c r="I79" s="91"/>
      <c r="J79" s="91"/>
      <c r="K79" s="91"/>
      <c r="L79" s="91"/>
      <c r="M79" s="91"/>
      <c r="N79" s="91"/>
      <c r="O79" s="91"/>
      <c r="P79" s="91"/>
      <c r="Q79" s="91"/>
      <c r="R79" s="91"/>
      <c r="S79" s="91"/>
      <c r="T79" s="91"/>
      <c r="U79" s="91"/>
      <c r="V79" s="91"/>
      <c r="W79" s="91"/>
      <c r="X79" s="91"/>
      <c r="Y79" s="91"/>
      <c r="Z79" s="91"/>
    </row>
    <row r="80" spans="1:26" ht="15" x14ac:dyDescent="0.25">
      <c r="A80" s="91"/>
      <c r="B80" s="91"/>
      <c r="C80" s="91"/>
      <c r="D80" s="91"/>
      <c r="E80" s="91"/>
      <c r="F80" s="91"/>
      <c r="G80" s="91"/>
      <c r="H80" s="91"/>
      <c r="I80" s="91"/>
      <c r="J80" s="91"/>
      <c r="K80" s="91"/>
      <c r="L80" s="91"/>
      <c r="M80" s="91"/>
      <c r="N80" s="91"/>
      <c r="O80" s="91"/>
      <c r="P80" s="91"/>
      <c r="Q80" s="91"/>
      <c r="R80" s="91"/>
      <c r="S80" s="91"/>
      <c r="T80" s="91"/>
      <c r="U80" s="91"/>
      <c r="V80" s="91"/>
      <c r="W80" s="91"/>
      <c r="X80" s="91"/>
      <c r="Y80" s="91"/>
      <c r="Z80" s="91"/>
    </row>
    <row r="81" spans="1:26" ht="15" x14ac:dyDescent="0.25">
      <c r="A81" s="91"/>
      <c r="B81" s="91"/>
      <c r="C81" s="91"/>
      <c r="D81" s="91"/>
      <c r="E81" s="91"/>
      <c r="F81" s="91"/>
      <c r="G81" s="91"/>
      <c r="H81" s="91"/>
      <c r="I81" s="91"/>
      <c r="J81" s="91"/>
      <c r="K81" s="91"/>
      <c r="L81" s="91"/>
      <c r="M81" s="91"/>
      <c r="N81" s="91"/>
      <c r="O81" s="91"/>
      <c r="P81" s="91"/>
      <c r="Q81" s="91"/>
      <c r="R81" s="91"/>
      <c r="S81" s="91"/>
      <c r="T81" s="91"/>
      <c r="U81" s="91"/>
      <c r="V81" s="91"/>
      <c r="W81" s="91"/>
      <c r="X81" s="91"/>
      <c r="Y81" s="91"/>
      <c r="Z81" s="91"/>
    </row>
    <row r="82" spans="1:26" ht="15" x14ac:dyDescent="0.25">
      <c r="A82" s="91"/>
      <c r="B82" s="91"/>
      <c r="C82" s="91"/>
      <c r="D82" s="91"/>
      <c r="E82" s="91"/>
      <c r="F82" s="91"/>
      <c r="G82" s="91"/>
      <c r="H82" s="91"/>
      <c r="I82" s="91"/>
      <c r="J82" s="91"/>
      <c r="K82" s="91"/>
      <c r="L82" s="91"/>
      <c r="M82" s="91"/>
      <c r="N82" s="91"/>
      <c r="O82" s="91"/>
      <c r="P82" s="91"/>
      <c r="Q82" s="91"/>
      <c r="R82" s="91"/>
      <c r="S82" s="91"/>
      <c r="T82" s="91"/>
      <c r="U82" s="91"/>
      <c r="V82" s="91"/>
      <c r="W82" s="91"/>
      <c r="X82" s="91"/>
      <c r="Y82" s="91"/>
      <c r="Z82" s="91"/>
    </row>
    <row r="83" spans="1:26" ht="15" x14ac:dyDescent="0.25">
      <c r="A83" s="91"/>
      <c r="B83" s="91"/>
      <c r="C83" s="91"/>
      <c r="D83" s="91"/>
      <c r="E83" s="91"/>
      <c r="F83" s="91"/>
      <c r="G83" s="91"/>
      <c r="H83" s="91"/>
      <c r="I83" s="91"/>
      <c r="J83" s="91"/>
      <c r="K83" s="91"/>
      <c r="L83" s="91"/>
      <c r="M83" s="91"/>
      <c r="N83" s="91"/>
      <c r="O83" s="91"/>
      <c r="P83" s="91"/>
      <c r="Q83" s="91"/>
      <c r="R83" s="91"/>
      <c r="S83" s="91"/>
      <c r="T83" s="91"/>
      <c r="U83" s="91"/>
      <c r="V83" s="91"/>
      <c r="W83" s="91"/>
      <c r="X83" s="91"/>
      <c r="Y83" s="91"/>
      <c r="Z83" s="91"/>
    </row>
    <row r="84" spans="1:26" ht="15" x14ac:dyDescent="0.25">
      <c r="A84" s="91"/>
      <c r="B84" s="91"/>
      <c r="C84" s="91"/>
      <c r="D84" s="91"/>
      <c r="E84" s="91"/>
      <c r="F84" s="91"/>
      <c r="G84" s="91"/>
      <c r="H84" s="91"/>
      <c r="I84" s="91"/>
      <c r="J84" s="91"/>
      <c r="K84" s="91"/>
      <c r="L84" s="91"/>
      <c r="M84" s="91"/>
      <c r="N84" s="91"/>
      <c r="O84" s="91"/>
      <c r="P84" s="91"/>
      <c r="Q84" s="91"/>
      <c r="R84" s="91"/>
      <c r="S84" s="91"/>
      <c r="T84" s="91"/>
      <c r="U84" s="91"/>
      <c r="V84" s="91"/>
      <c r="W84" s="91"/>
      <c r="X84" s="91"/>
      <c r="Y84" s="91"/>
      <c r="Z84" s="91"/>
    </row>
    <row r="85" spans="1:26" ht="15" x14ac:dyDescent="0.25">
      <c r="A85" s="91"/>
      <c r="B85" s="91"/>
      <c r="C85" s="91"/>
      <c r="D85" s="91"/>
      <c r="E85" s="91"/>
      <c r="F85" s="91"/>
      <c r="G85" s="91"/>
      <c r="H85" s="91"/>
      <c r="I85" s="91"/>
      <c r="J85" s="91"/>
      <c r="K85" s="91"/>
      <c r="L85" s="91"/>
      <c r="M85" s="91"/>
      <c r="N85" s="91"/>
      <c r="O85" s="91"/>
      <c r="P85" s="91"/>
      <c r="Q85" s="91"/>
      <c r="R85" s="91"/>
      <c r="S85" s="91"/>
      <c r="T85" s="91"/>
      <c r="U85" s="91"/>
      <c r="V85" s="91"/>
      <c r="W85" s="91"/>
      <c r="X85" s="91"/>
      <c r="Y85" s="91"/>
      <c r="Z85" s="91"/>
    </row>
    <row r="86" spans="1:26" ht="15" x14ac:dyDescent="0.25">
      <c r="A86" s="91"/>
      <c r="B86" s="91"/>
      <c r="C86" s="91"/>
      <c r="D86" s="91"/>
      <c r="E86" s="91"/>
      <c r="F86" s="91"/>
      <c r="G86" s="91"/>
      <c r="H86" s="91"/>
      <c r="I86" s="91"/>
      <c r="J86" s="91"/>
      <c r="K86" s="91"/>
      <c r="L86" s="91"/>
      <c r="M86" s="91"/>
      <c r="N86" s="91"/>
      <c r="O86" s="91"/>
      <c r="P86" s="91"/>
      <c r="Q86" s="91"/>
      <c r="R86" s="91"/>
      <c r="S86" s="91"/>
      <c r="T86" s="91"/>
      <c r="U86" s="91"/>
      <c r="V86" s="91"/>
      <c r="W86" s="91"/>
      <c r="X86" s="91"/>
      <c r="Y86" s="91"/>
      <c r="Z86" s="91"/>
    </row>
    <row r="87" spans="1:26" ht="15" x14ac:dyDescent="0.25">
      <c r="A87" s="91"/>
      <c r="B87" s="91"/>
      <c r="C87" s="91"/>
      <c r="D87" s="91"/>
      <c r="E87" s="91"/>
      <c r="F87" s="91"/>
      <c r="G87" s="91"/>
      <c r="H87" s="91"/>
      <c r="I87" s="91"/>
      <c r="J87" s="91"/>
      <c r="K87" s="91"/>
      <c r="L87" s="91"/>
      <c r="M87" s="91"/>
      <c r="N87" s="91"/>
      <c r="O87" s="91"/>
      <c r="P87" s="91"/>
      <c r="Q87" s="91"/>
      <c r="R87" s="91"/>
      <c r="S87" s="91"/>
      <c r="T87" s="91"/>
      <c r="U87" s="91"/>
      <c r="V87" s="91"/>
      <c r="W87" s="91"/>
      <c r="X87" s="91"/>
      <c r="Y87" s="91"/>
      <c r="Z87" s="91"/>
    </row>
    <row r="88" spans="1:26" ht="15" x14ac:dyDescent="0.25">
      <c r="A88" s="91"/>
      <c r="B88" s="91"/>
      <c r="C88" s="91"/>
      <c r="D88" s="91"/>
      <c r="E88" s="91"/>
      <c r="F88" s="91"/>
      <c r="G88" s="91"/>
      <c r="H88" s="91"/>
      <c r="I88" s="91"/>
      <c r="J88" s="91"/>
      <c r="K88" s="91"/>
      <c r="L88" s="91"/>
      <c r="M88" s="91"/>
      <c r="N88" s="91"/>
      <c r="O88" s="91"/>
      <c r="P88" s="91"/>
      <c r="Q88" s="91"/>
      <c r="R88" s="91"/>
      <c r="S88" s="91"/>
      <c r="T88" s="91"/>
      <c r="U88" s="91"/>
      <c r="V88" s="91"/>
      <c r="W88" s="91"/>
      <c r="X88" s="91"/>
      <c r="Y88" s="91"/>
      <c r="Z88" s="91"/>
    </row>
    <row r="89" spans="1:26" ht="15" x14ac:dyDescent="0.25">
      <c r="A89" s="91"/>
      <c r="B89" s="91"/>
      <c r="C89" s="91"/>
      <c r="D89" s="91"/>
      <c r="E89" s="91"/>
      <c r="F89" s="91"/>
      <c r="G89" s="91"/>
      <c r="H89" s="91"/>
      <c r="I89" s="91"/>
      <c r="J89" s="91"/>
      <c r="K89" s="91"/>
      <c r="L89" s="91"/>
      <c r="M89" s="91"/>
      <c r="N89" s="91"/>
      <c r="O89" s="91"/>
      <c r="P89" s="91"/>
      <c r="Q89" s="91"/>
      <c r="R89" s="91"/>
      <c r="S89" s="91"/>
      <c r="T89" s="91"/>
      <c r="U89" s="91"/>
      <c r="V89" s="91"/>
      <c r="W89" s="91"/>
      <c r="X89" s="91"/>
      <c r="Y89" s="91"/>
      <c r="Z89" s="91"/>
    </row>
    <row r="90" spans="1:26" ht="15" x14ac:dyDescent="0.25">
      <c r="A90" s="91"/>
      <c r="B90" s="91"/>
      <c r="C90" s="91"/>
      <c r="D90" s="91"/>
      <c r="E90" s="91"/>
      <c r="F90" s="91"/>
      <c r="G90" s="91"/>
      <c r="H90" s="91"/>
      <c r="I90" s="91"/>
      <c r="J90" s="91"/>
      <c r="K90" s="91"/>
      <c r="L90" s="91"/>
      <c r="M90" s="91"/>
      <c r="N90" s="91"/>
      <c r="O90" s="91"/>
      <c r="P90" s="91"/>
      <c r="Q90" s="91"/>
      <c r="R90" s="91"/>
      <c r="S90" s="91"/>
      <c r="T90" s="91"/>
      <c r="U90" s="91"/>
      <c r="V90" s="91"/>
      <c r="W90" s="91"/>
      <c r="X90" s="91"/>
      <c r="Y90" s="91"/>
      <c r="Z90" s="91"/>
    </row>
    <row r="91" spans="1:26" ht="15" x14ac:dyDescent="0.25">
      <c r="A91" s="91"/>
      <c r="B91" s="91"/>
      <c r="C91" s="91"/>
      <c r="D91" s="91"/>
      <c r="E91" s="91"/>
      <c r="F91" s="91"/>
      <c r="G91" s="91"/>
      <c r="H91" s="91"/>
      <c r="I91" s="91"/>
      <c r="J91" s="91"/>
      <c r="K91" s="91"/>
      <c r="L91" s="91"/>
      <c r="M91" s="91"/>
      <c r="N91" s="91"/>
      <c r="O91" s="91"/>
      <c r="P91" s="91"/>
      <c r="Q91" s="91"/>
      <c r="R91" s="91"/>
      <c r="S91" s="91"/>
      <c r="T91" s="91"/>
      <c r="U91" s="91"/>
      <c r="V91" s="91"/>
      <c r="W91" s="91"/>
      <c r="X91" s="91"/>
      <c r="Y91" s="91"/>
      <c r="Z91" s="91"/>
    </row>
    <row r="92" spans="1:26" ht="15" x14ac:dyDescent="0.25">
      <c r="A92" s="91"/>
      <c r="B92" s="91"/>
      <c r="C92" s="91"/>
      <c r="D92" s="91"/>
      <c r="E92" s="91"/>
      <c r="F92" s="91"/>
      <c r="G92" s="91"/>
      <c r="H92" s="91"/>
      <c r="I92" s="91"/>
      <c r="J92" s="91"/>
      <c r="K92" s="91"/>
      <c r="L92" s="91"/>
      <c r="M92" s="91"/>
      <c r="N92" s="91"/>
      <c r="O92" s="91"/>
      <c r="P92" s="91"/>
      <c r="Q92" s="91"/>
      <c r="R92" s="91"/>
      <c r="S92" s="91"/>
      <c r="T92" s="91"/>
      <c r="U92" s="91"/>
      <c r="V92" s="91"/>
      <c r="W92" s="91"/>
      <c r="X92" s="91"/>
      <c r="Y92" s="91"/>
      <c r="Z92" s="91"/>
    </row>
    <row r="93" spans="1:26" ht="15" x14ac:dyDescent="0.25">
      <c r="A93" s="91"/>
      <c r="B93" s="91"/>
      <c r="C93" s="91"/>
      <c r="D93" s="91"/>
      <c r="E93" s="91"/>
      <c r="F93" s="91"/>
      <c r="G93" s="91"/>
      <c r="H93" s="91"/>
      <c r="I93" s="91"/>
      <c r="J93" s="91"/>
      <c r="K93" s="91"/>
      <c r="L93" s="91"/>
      <c r="M93" s="91"/>
      <c r="N93" s="91"/>
      <c r="O93" s="91"/>
      <c r="P93" s="91"/>
      <c r="Q93" s="91"/>
      <c r="R93" s="91"/>
      <c r="S93" s="91"/>
      <c r="T93" s="91"/>
      <c r="U93" s="91"/>
      <c r="V93" s="91"/>
      <c r="W93" s="91"/>
      <c r="X93" s="91"/>
      <c r="Y93" s="91"/>
      <c r="Z93" s="91"/>
    </row>
    <row r="94" spans="1:26" ht="15" x14ac:dyDescent="0.25">
      <c r="A94" s="91"/>
      <c r="B94" s="91"/>
      <c r="C94" s="91"/>
      <c r="D94" s="91"/>
      <c r="E94" s="91"/>
      <c r="F94" s="91"/>
      <c r="G94" s="91"/>
      <c r="H94" s="91"/>
      <c r="I94" s="91"/>
      <c r="J94" s="91"/>
      <c r="K94" s="91"/>
      <c r="L94" s="91"/>
      <c r="M94" s="91"/>
      <c r="N94" s="91"/>
      <c r="O94" s="91"/>
      <c r="P94" s="91"/>
      <c r="Q94" s="91"/>
      <c r="R94" s="91"/>
      <c r="S94" s="91"/>
      <c r="T94" s="91"/>
      <c r="U94" s="91"/>
      <c r="V94" s="91"/>
      <c r="W94" s="91"/>
      <c r="X94" s="91"/>
      <c r="Y94" s="91"/>
      <c r="Z94" s="91"/>
    </row>
    <row r="95" spans="1:26" ht="15" x14ac:dyDescent="0.25">
      <c r="A95" s="91"/>
      <c r="B95" s="91"/>
      <c r="C95" s="91"/>
      <c r="D95" s="91"/>
      <c r="E95" s="91"/>
      <c r="F95" s="91"/>
      <c r="G95" s="91"/>
      <c r="H95" s="91"/>
      <c r="I95" s="91"/>
      <c r="J95" s="91"/>
      <c r="K95" s="91"/>
      <c r="L95" s="91"/>
      <c r="M95" s="91"/>
      <c r="N95" s="91"/>
      <c r="O95" s="91"/>
      <c r="P95" s="91"/>
      <c r="Q95" s="91"/>
      <c r="R95" s="91"/>
      <c r="S95" s="91"/>
      <c r="T95" s="91"/>
      <c r="U95" s="91"/>
      <c r="V95" s="91"/>
      <c r="W95" s="91"/>
      <c r="X95" s="91"/>
      <c r="Y95" s="91"/>
      <c r="Z95" s="91"/>
    </row>
    <row r="96" spans="1:26" ht="15" x14ac:dyDescent="0.25">
      <c r="B96" s="91"/>
      <c r="C96" s="91"/>
      <c r="D96" s="91"/>
      <c r="E96" s="91"/>
      <c r="F96" s="91"/>
      <c r="G96" s="91"/>
      <c r="I96" s="91"/>
      <c r="J96" s="91"/>
      <c r="K96" s="91"/>
      <c r="L96" s="91"/>
      <c r="M96" s="91"/>
      <c r="N96" s="91"/>
      <c r="P96" s="91"/>
      <c r="Q96" s="91"/>
      <c r="R96" s="91"/>
      <c r="S96" s="91"/>
      <c r="T96" s="91"/>
      <c r="U96" s="91"/>
    </row>
  </sheetData>
  <conditionalFormatting sqref="G8">
    <cfRule type="expression" dxfId="51" priority="1">
      <formula>AND($E$8&gt;0,$G$8&gt;0)</formula>
    </cfRule>
  </conditionalFormatting>
  <conditionalFormatting sqref="G35">
    <cfRule type="expression" dxfId="50" priority="5" stopIfTrue="1">
      <formula>$E$19&lt;=$G$38</formula>
    </cfRule>
  </conditionalFormatting>
  <conditionalFormatting sqref="N35">
    <cfRule type="expression" dxfId="49" priority="4">
      <formula>$L$19&lt;=$N$38</formula>
    </cfRule>
  </conditionalFormatting>
  <conditionalFormatting sqref="U35">
    <cfRule type="expression" dxfId="48" priority="3">
      <formula>$S$19&lt;=$U$38</formula>
    </cfRule>
  </conditionalFormatting>
  <pageMargins left="0.7" right="0.7" top="0.75" bottom="0.75" header="0.3" footer="0.3"/>
  <pageSetup paperSize="9"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00000000}">
          <x14:formula1>
            <xm:f>Assumptions!$E$47:$E$55</xm:f>
          </x14:formula1>
          <xm:sqref>J19 C19</xm:sqref>
        </x14:dataValidation>
        <x14:dataValidation type="list" allowBlank="1" showInputMessage="1" showErrorMessage="1" xr:uid="{00000000-0002-0000-0300-000001000000}">
          <x14:formula1>
            <xm:f>Assumptions!$E$48:$E$55</xm:f>
          </x14:formula1>
          <xm:sqref>Q19</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3" tint="-0.499984740745262"/>
  </sheetPr>
  <dimension ref="A1:Z95"/>
  <sheetViews>
    <sheetView showGridLines="0" showRowColHeaders="0" zoomScale="60" zoomScaleNormal="60" workbookViewId="0"/>
  </sheetViews>
  <sheetFormatPr defaultColWidth="9" defaultRowHeight="11.25" x14ac:dyDescent="0.2"/>
  <cols>
    <col min="1" max="1" width="3" style="92" customWidth="1"/>
    <col min="2" max="2" width="1.625" style="92" customWidth="1"/>
    <col min="3" max="4" width="20.625" style="92" customWidth="1"/>
    <col min="5" max="5" width="20.75" style="92" customWidth="1"/>
    <col min="6" max="7" width="1.625" style="92" customWidth="1"/>
    <col min="8" max="8" width="20.75" style="92" customWidth="1"/>
    <col min="9" max="9" width="16.625" style="92" customWidth="1"/>
    <col min="10" max="10" width="18.75" style="92" customWidth="1"/>
    <col min="11" max="12" width="1.625" style="92" customWidth="1"/>
    <col min="13" max="13" width="20.625" style="92" customWidth="1"/>
    <col min="14" max="14" width="24.25" style="92" bestFit="1" customWidth="1"/>
    <col min="15" max="15" width="19.875" style="92" customWidth="1"/>
    <col min="16" max="16" width="20.875" style="92" customWidth="1"/>
    <col min="17" max="17" width="17.875" style="92" bestFit="1" customWidth="1"/>
    <col min="18" max="18" width="15.625" style="92" customWidth="1"/>
    <col min="19" max="20" width="20.625" style="92" customWidth="1"/>
    <col min="21" max="21" width="20.75" style="92" customWidth="1"/>
    <col min="22" max="22" width="1.625" style="92" customWidth="1"/>
    <col min="23" max="23" width="20.875" style="92" customWidth="1"/>
    <col min="24" max="26" width="57.375" style="92" customWidth="1"/>
    <col min="27" max="16384" width="9" style="92"/>
  </cols>
  <sheetData>
    <row r="1" spans="1:26" ht="15" x14ac:dyDescent="0.25">
      <c r="A1" s="91"/>
      <c r="B1" s="91"/>
      <c r="C1" s="91"/>
      <c r="D1" s="91"/>
      <c r="E1" s="91"/>
      <c r="F1" s="91"/>
      <c r="G1" s="91"/>
      <c r="H1" s="91"/>
      <c r="I1" s="91"/>
      <c r="J1" s="91"/>
      <c r="K1" s="91"/>
      <c r="L1" s="91"/>
      <c r="M1" s="91"/>
      <c r="N1" s="91"/>
      <c r="O1" s="91"/>
      <c r="P1" s="91"/>
      <c r="Q1" s="91"/>
      <c r="R1" s="91"/>
      <c r="S1" s="91"/>
      <c r="T1" s="91"/>
      <c r="U1" s="91"/>
      <c r="V1" s="91"/>
      <c r="W1" s="91"/>
      <c r="X1" s="91"/>
      <c r="Y1" s="91"/>
      <c r="Z1" s="91"/>
    </row>
    <row r="2" spans="1:26" ht="36" x14ac:dyDescent="0.55000000000000004">
      <c r="A2" s="91"/>
      <c r="B2" s="91"/>
      <c r="C2" s="93" t="s">
        <v>178</v>
      </c>
      <c r="D2" s="94"/>
      <c r="E2" s="91"/>
      <c r="F2" s="91"/>
      <c r="G2" s="91"/>
      <c r="H2" s="91"/>
      <c r="I2" s="91"/>
      <c r="J2" s="91"/>
      <c r="K2" s="91"/>
      <c r="L2" s="91"/>
      <c r="M2" s="91"/>
      <c r="N2" s="91"/>
      <c r="O2" s="91"/>
      <c r="P2" s="91"/>
      <c r="Q2" s="91"/>
      <c r="R2" s="91"/>
      <c r="S2" s="91"/>
      <c r="T2" s="91"/>
      <c r="U2" s="91"/>
      <c r="V2" s="91"/>
      <c r="W2" s="91"/>
      <c r="X2" s="91"/>
      <c r="Y2" s="91"/>
      <c r="Z2" s="91"/>
    </row>
    <row r="3" spans="1:26" ht="15" x14ac:dyDescent="0.25">
      <c r="A3" s="91"/>
      <c r="B3" s="91"/>
      <c r="C3" s="91"/>
      <c r="D3" s="91"/>
      <c r="E3" s="91"/>
      <c r="F3" s="91"/>
      <c r="G3" s="91"/>
      <c r="H3" s="91"/>
      <c r="I3" s="91"/>
      <c r="J3" s="91"/>
      <c r="K3" s="91"/>
      <c r="L3" s="91"/>
      <c r="M3" s="91"/>
      <c r="N3" s="91"/>
      <c r="O3" s="91"/>
      <c r="P3" s="91"/>
      <c r="Q3" s="91"/>
      <c r="R3" s="91"/>
      <c r="S3" s="91"/>
      <c r="T3" s="91"/>
      <c r="U3" s="91"/>
      <c r="V3" s="91"/>
      <c r="W3" s="91"/>
      <c r="X3" s="91"/>
      <c r="Y3" s="91"/>
      <c r="Z3" s="91"/>
    </row>
    <row r="4" spans="1:26" ht="28.5" x14ac:dyDescent="0.45">
      <c r="A4" s="91"/>
      <c r="B4" s="91"/>
      <c r="C4" s="115" t="s">
        <v>50</v>
      </c>
      <c r="D4" s="94"/>
      <c r="E4" s="91"/>
      <c r="F4" s="91"/>
      <c r="G4" s="91"/>
      <c r="H4" s="91"/>
      <c r="I4" s="91"/>
      <c r="J4" s="91"/>
      <c r="K4" s="91"/>
      <c r="L4" s="91"/>
      <c r="M4" s="115"/>
      <c r="N4" s="91"/>
      <c r="O4" s="91"/>
      <c r="P4" s="115"/>
      <c r="Q4" s="91"/>
      <c r="R4" s="91"/>
      <c r="S4" s="91"/>
      <c r="T4" s="91"/>
      <c r="U4" s="91"/>
      <c r="V4" s="91"/>
      <c r="W4" s="91"/>
      <c r="X4" s="91"/>
      <c r="Y4" s="91"/>
      <c r="Z4" s="91"/>
    </row>
    <row r="5" spans="1:26" ht="15" x14ac:dyDescent="0.25">
      <c r="A5" s="91"/>
      <c r="B5" s="176"/>
      <c r="C5" s="176"/>
      <c r="D5" s="176"/>
      <c r="E5" s="172"/>
      <c r="F5" s="176"/>
      <c r="G5" s="176"/>
      <c r="H5" s="176"/>
      <c r="I5" s="176"/>
      <c r="J5" s="176"/>
      <c r="K5" s="95"/>
      <c r="L5" s="95"/>
      <c r="M5" s="95"/>
      <c r="N5" s="95"/>
      <c r="O5" s="95"/>
      <c r="P5" s="95"/>
      <c r="Q5" s="91"/>
      <c r="R5" s="91"/>
      <c r="S5" s="91"/>
      <c r="T5" s="91"/>
      <c r="U5" s="91"/>
      <c r="V5" s="91"/>
      <c r="W5" s="91"/>
      <c r="X5" s="91"/>
      <c r="Y5" s="91"/>
      <c r="Z5" s="91"/>
    </row>
    <row r="6" spans="1:26" ht="28.5" customHeight="1" x14ac:dyDescent="0.4">
      <c r="A6" s="91"/>
      <c r="B6" s="176"/>
      <c r="C6" s="294" t="str">
        <f>'1. About the Development'!G6</f>
        <v>The address of the Multi-Unit Development goes here</v>
      </c>
      <c r="D6" s="175"/>
      <c r="E6" s="175"/>
      <c r="F6" s="175"/>
      <c r="G6" s="175"/>
      <c r="H6" s="175"/>
      <c r="I6" s="175"/>
      <c r="J6" s="175"/>
      <c r="K6" s="95"/>
      <c r="L6" s="95"/>
      <c r="M6" s="115" t="s">
        <v>28</v>
      </c>
      <c r="N6" s="95"/>
      <c r="O6" s="95"/>
      <c r="P6" s="95"/>
      <c r="Q6" s="91"/>
      <c r="R6" s="91"/>
      <c r="S6" s="91"/>
      <c r="T6" s="91"/>
      <c r="U6" s="91"/>
      <c r="V6" s="91"/>
      <c r="W6" s="91"/>
      <c r="X6" s="91"/>
      <c r="Y6" s="91"/>
      <c r="Z6" s="91"/>
    </row>
    <row r="7" spans="1:26" ht="15" customHeight="1" x14ac:dyDescent="0.25">
      <c r="A7" s="91"/>
      <c r="B7" s="176"/>
      <c r="C7" s="172" t="s">
        <v>13</v>
      </c>
      <c r="D7" s="172"/>
      <c r="E7" s="189">
        <f>'1. About the Development'!G8</f>
        <v>0</v>
      </c>
      <c r="F7" s="172"/>
      <c r="G7" s="172"/>
      <c r="H7" s="172" t="s">
        <v>11</v>
      </c>
      <c r="I7" s="172"/>
      <c r="J7" s="172"/>
      <c r="K7" s="95"/>
      <c r="L7" s="95"/>
      <c r="M7" s="95" t="s">
        <v>63</v>
      </c>
      <c r="N7" s="114"/>
      <c r="O7" s="95"/>
      <c r="P7" s="95"/>
      <c r="Q7" s="91"/>
      <c r="R7" s="91"/>
      <c r="S7" s="114"/>
      <c r="T7" s="91"/>
      <c r="U7" s="91"/>
      <c r="V7" s="91"/>
      <c r="W7" s="91"/>
      <c r="X7" s="91"/>
      <c r="Y7" s="91"/>
      <c r="Z7" s="91"/>
    </row>
    <row r="8" spans="1:26" ht="15" customHeight="1" x14ac:dyDescent="0.25">
      <c r="A8" s="91"/>
      <c r="B8" s="176"/>
      <c r="C8" s="172"/>
      <c r="D8" s="172"/>
      <c r="E8" s="172" t="s">
        <v>11</v>
      </c>
      <c r="F8" s="172"/>
      <c r="G8" s="172"/>
      <c r="H8" s="172"/>
      <c r="I8" s="172"/>
      <c r="J8" s="172"/>
      <c r="K8" s="95"/>
      <c r="L8" s="95"/>
      <c r="M8" s="95" t="s">
        <v>72</v>
      </c>
      <c r="N8" s="114"/>
      <c r="O8" s="91"/>
      <c r="P8" s="95"/>
      <c r="Q8" s="91"/>
      <c r="R8" s="91"/>
      <c r="S8" s="114"/>
      <c r="T8" s="91"/>
      <c r="U8" s="91"/>
      <c r="V8" s="91"/>
      <c r="W8" s="91"/>
      <c r="X8" s="91"/>
      <c r="Y8" s="91"/>
      <c r="Z8" s="91"/>
    </row>
    <row r="9" spans="1:26" ht="15" customHeight="1" x14ac:dyDescent="0.25">
      <c r="A9" s="91"/>
      <c r="B9" s="176"/>
      <c r="C9" s="172" t="str">
        <f>CONCATENATE("1. Collection Service: The collection service will be a ", '1. About the Development'!G10)</f>
        <v>1. Collection Service: The collection service will be a Kerbside Collection</v>
      </c>
      <c r="D9" s="172"/>
      <c r="E9" s="172"/>
      <c r="F9" s="176"/>
      <c r="G9" s="176"/>
      <c r="H9" s="176"/>
      <c r="I9" s="176"/>
      <c r="J9" s="176"/>
      <c r="K9" s="95"/>
      <c r="L9" s="95"/>
      <c r="M9" s="95" t="s">
        <v>181</v>
      </c>
      <c r="N9" s="91"/>
      <c r="O9" s="91"/>
      <c r="P9" s="95"/>
      <c r="Q9" s="91"/>
      <c r="R9" s="91"/>
      <c r="S9" s="95"/>
      <c r="T9" s="95"/>
      <c r="U9" s="95"/>
      <c r="V9" s="91"/>
      <c r="W9" s="91"/>
      <c r="X9" s="91"/>
      <c r="Y9" s="91"/>
      <c r="Z9" s="91"/>
    </row>
    <row r="10" spans="1:26" ht="15" customHeight="1" x14ac:dyDescent="0.25">
      <c r="A10" s="91"/>
      <c r="B10" s="176"/>
      <c r="C10" s="172" t="str">
        <f>CONCATENATE("2. Service Provider: The Service Provider will be ", '1. About the Development'!G12)</f>
        <v xml:space="preserve">2. Service Provider: The Service Provider will be </v>
      </c>
      <c r="D10" s="172"/>
      <c r="E10" s="295"/>
      <c r="F10" s="176"/>
      <c r="G10" s="176"/>
      <c r="H10" s="176"/>
      <c r="I10" s="176"/>
      <c r="J10" s="176"/>
      <c r="K10" s="95"/>
      <c r="L10" s="95"/>
      <c r="M10" s="95"/>
      <c r="N10" s="91"/>
      <c r="O10" s="91"/>
      <c r="P10" s="95"/>
      <c r="Q10" s="91"/>
      <c r="R10" s="91"/>
      <c r="S10" s="91"/>
      <c r="T10" s="91"/>
      <c r="U10" s="95"/>
      <c r="V10" s="91"/>
      <c r="W10" s="91"/>
      <c r="X10" s="91"/>
      <c r="Y10" s="91"/>
      <c r="Z10" s="91"/>
    </row>
    <row r="11" spans="1:26" ht="15" customHeight="1" x14ac:dyDescent="0.25">
      <c r="A11" s="91"/>
      <c r="B11" s="176"/>
      <c r="C11" s="172" t="str">
        <f>CONCATENATE("3. Responsibility for waste: ", '1. About the Development'!G11, " will be responsible for waste management on a day-today basis.")</f>
        <v>3. Responsibility for waste: Residents Themselves will be responsible for waste management on a day-today basis.</v>
      </c>
      <c r="D11" s="172"/>
      <c r="E11" s="172"/>
      <c r="F11" s="172"/>
      <c r="G11" s="176"/>
      <c r="H11" s="172"/>
      <c r="I11" s="176"/>
      <c r="J11" s="176"/>
      <c r="K11" s="95"/>
      <c r="L11" s="95"/>
      <c r="M11" s="95"/>
      <c r="N11" s="91"/>
      <c r="O11" s="91"/>
      <c r="P11" s="95"/>
      <c r="Q11" s="91"/>
      <c r="R11" s="91"/>
      <c r="S11" s="114"/>
      <c r="T11" s="91"/>
      <c r="U11" s="91"/>
      <c r="V11" s="91"/>
      <c r="W11" s="91"/>
      <c r="X11" s="91"/>
      <c r="Y11" s="91"/>
      <c r="Z11" s="91"/>
    </row>
    <row r="12" spans="1:26" ht="15" customHeight="1" x14ac:dyDescent="0.25">
      <c r="A12" s="91"/>
      <c r="B12" s="176"/>
      <c r="C12" s="172" t="str">
        <f>CONCATENATE("4. Will glass be separated from other recyclables?: ", '1. About the Development'!G13)</f>
        <v>4. Will glass be separated from other recyclables?: Yes</v>
      </c>
      <c r="D12" s="172"/>
      <c r="E12" s="172"/>
      <c r="F12" s="172"/>
      <c r="G12" s="172"/>
      <c r="H12" s="172"/>
      <c r="I12" s="176"/>
      <c r="J12" s="176"/>
      <c r="K12" s="95"/>
      <c r="L12" s="95"/>
      <c r="M12" s="114"/>
      <c r="N12" s="91"/>
      <c r="O12" s="91"/>
      <c r="P12" s="95"/>
      <c r="Q12" s="91"/>
      <c r="R12" s="91"/>
      <c r="S12" s="114"/>
      <c r="T12" s="91"/>
      <c r="U12" s="91"/>
      <c r="V12" s="91"/>
      <c r="W12" s="91"/>
      <c r="X12" s="91"/>
      <c r="Y12" s="91"/>
      <c r="Z12" s="91"/>
    </row>
    <row r="13" spans="1:26" ht="15" customHeight="1" x14ac:dyDescent="0.25">
      <c r="A13" s="91"/>
      <c r="B13" s="176"/>
      <c r="C13" s="172" t="str">
        <f>CONCATENATE("5. Are Rubbish Chutes to be installed?: ", '1. About the Development'!G14)</f>
        <v>5. Are Rubbish Chutes to be installed?: Yes</v>
      </c>
      <c r="D13" s="172"/>
      <c r="E13" s="172"/>
      <c r="F13" s="176"/>
      <c r="G13" s="176"/>
      <c r="H13" s="176"/>
      <c r="I13" s="176"/>
      <c r="J13" s="176"/>
      <c r="K13" s="95"/>
      <c r="L13" s="95"/>
      <c r="M13" s="95"/>
      <c r="N13" s="91"/>
      <c r="O13" s="91"/>
      <c r="P13" s="91"/>
      <c r="Q13" s="91"/>
      <c r="R13" s="91"/>
      <c r="S13" s="114"/>
      <c r="T13" s="91"/>
      <c r="U13" s="91"/>
      <c r="V13" s="91"/>
      <c r="W13" s="91"/>
      <c r="X13" s="91"/>
      <c r="Y13" s="91"/>
      <c r="Z13" s="91"/>
    </row>
    <row r="14" spans="1:26" ht="15" customHeight="1" x14ac:dyDescent="0.25">
      <c r="A14" s="91"/>
      <c r="B14" s="176"/>
      <c r="C14" s="172" t="str">
        <f>IF('1. About the Development'!$G$14="Yes", CONCATENATE("5. Information. ",'1. About the Development'!C17), " ")</f>
        <v>5. Information. What information will be provided to residents on the use of bins &amp; chutes?</v>
      </c>
      <c r="D14" s="172"/>
      <c r="E14" s="172"/>
      <c r="F14" s="176"/>
      <c r="G14" s="176"/>
      <c r="H14" s="176"/>
      <c r="I14" s="296"/>
      <c r="J14" s="296"/>
      <c r="K14" s="95"/>
      <c r="L14" s="95"/>
      <c r="M14" s="95"/>
      <c r="N14" s="91"/>
      <c r="O14" s="91"/>
      <c r="P14" s="91"/>
      <c r="Q14" s="91"/>
      <c r="R14" s="91"/>
      <c r="S14" s="91"/>
      <c r="T14" s="91"/>
      <c r="U14" s="91"/>
      <c r="V14" s="91"/>
      <c r="W14" s="91"/>
      <c r="X14" s="91"/>
      <c r="Y14" s="91"/>
      <c r="Z14" s="91"/>
    </row>
    <row r="15" spans="1:26" ht="15" customHeight="1" x14ac:dyDescent="0.25">
      <c r="A15" s="91"/>
      <c r="B15" s="176"/>
      <c r="C15" s="327" t="str">
        <f>CONCATENATE('1. About the Development'!G18)</f>
        <v xml:space="preserve"> </v>
      </c>
      <c r="D15" s="327"/>
      <c r="E15" s="327"/>
      <c r="F15" s="327"/>
      <c r="G15" s="327"/>
      <c r="H15" s="327"/>
      <c r="I15" s="327"/>
      <c r="J15" s="327"/>
      <c r="K15" s="95"/>
      <c r="L15" s="95"/>
      <c r="M15" s="91"/>
      <c r="N15" s="91"/>
      <c r="O15" s="91"/>
      <c r="P15" s="91"/>
      <c r="Q15" s="91"/>
      <c r="R15" s="91"/>
      <c r="S15" s="91"/>
      <c r="T15" s="91"/>
      <c r="U15" s="91"/>
      <c r="V15" s="91"/>
      <c r="W15" s="91"/>
      <c r="X15" s="91"/>
      <c r="Y15" s="91"/>
      <c r="Z15" s="91"/>
    </row>
    <row r="16" spans="1:26" ht="15" customHeight="1" x14ac:dyDescent="0.25">
      <c r="A16" s="91"/>
      <c r="B16" s="176"/>
      <c r="C16" s="327" t="str">
        <f>CONCATENATE('1. About the Development'!G19)</f>
        <v xml:space="preserve"> </v>
      </c>
      <c r="D16" s="327"/>
      <c r="E16" s="327"/>
      <c r="F16" s="327"/>
      <c r="G16" s="327"/>
      <c r="H16" s="327"/>
      <c r="I16" s="327"/>
      <c r="J16" s="327"/>
      <c r="K16" s="95"/>
      <c r="L16" s="95"/>
      <c r="M16" s="91"/>
      <c r="N16" s="91"/>
      <c r="O16" s="91"/>
      <c r="P16" s="91"/>
      <c r="Q16" s="91"/>
      <c r="R16" s="91"/>
      <c r="S16" s="91"/>
      <c r="T16" s="91"/>
      <c r="U16" s="91"/>
      <c r="V16" s="91"/>
      <c r="W16" s="91"/>
      <c r="X16" s="91"/>
      <c r="Y16" s="91"/>
      <c r="Z16" s="91"/>
    </row>
    <row r="17" spans="1:26" ht="15" customHeight="1" x14ac:dyDescent="0.25">
      <c r="A17" s="91"/>
      <c r="B17" s="176"/>
      <c r="C17" s="327" t="str">
        <f>CONCATENATE('1. About the Development'!G20)</f>
        <v xml:space="preserve"> </v>
      </c>
      <c r="D17" s="327"/>
      <c r="E17" s="327"/>
      <c r="F17" s="327"/>
      <c r="G17" s="327"/>
      <c r="H17" s="327"/>
      <c r="I17" s="327"/>
      <c r="J17" s="327"/>
      <c r="K17" s="95"/>
      <c r="L17" s="203"/>
      <c r="M17" s="203"/>
      <c r="N17" s="203"/>
      <c r="O17" s="203"/>
      <c r="P17" s="91"/>
      <c r="Q17" s="91"/>
      <c r="R17" s="91"/>
      <c r="S17" s="91"/>
      <c r="T17" s="91"/>
      <c r="U17" s="91"/>
      <c r="V17" s="91"/>
      <c r="W17" s="91"/>
      <c r="X17" s="91"/>
      <c r="Y17" s="91"/>
      <c r="Z17" s="91"/>
    </row>
    <row r="18" spans="1:26" ht="30" customHeight="1" x14ac:dyDescent="0.45">
      <c r="A18" s="91"/>
      <c r="B18" s="176"/>
      <c r="C18" s="327" t="str">
        <f>CONCATENATE("6. Access: ",'1. About the Development'!C22, ": ", '1. About the Development'!G22)</f>
        <v>6. Access: Will collection vehicles drive into the complex?: Collection vehicles will drive onto the property and WILL reverse.</v>
      </c>
      <c r="D18" s="327"/>
      <c r="E18" s="327"/>
      <c r="F18" s="327"/>
      <c r="G18" s="327"/>
      <c r="H18" s="327"/>
      <c r="I18" s="327"/>
      <c r="J18" s="327"/>
      <c r="K18" s="95"/>
      <c r="L18" s="217"/>
      <c r="M18" s="266" t="s">
        <v>19</v>
      </c>
      <c r="N18" s="206"/>
      <c r="O18" s="126">
        <f>'2. Residential Waste Space'!N7+'3. Commercial Waste Space'!U11</f>
        <v>1210</v>
      </c>
      <c r="P18" s="91"/>
      <c r="Q18" s="91"/>
      <c r="R18" s="91"/>
      <c r="S18" s="91"/>
      <c r="T18" s="91"/>
      <c r="U18" s="91"/>
      <c r="V18" s="91"/>
      <c r="W18" s="91"/>
      <c r="X18" s="91"/>
      <c r="Y18" s="91"/>
      <c r="Z18" s="91"/>
    </row>
    <row r="19" spans="1:26" ht="30" customHeight="1" x14ac:dyDescent="0.45">
      <c r="A19" s="91"/>
      <c r="B19" s="176"/>
      <c r="C19" s="172"/>
      <c r="D19" s="176"/>
      <c r="E19" s="172"/>
      <c r="F19" s="172"/>
      <c r="G19" s="172"/>
      <c r="H19" s="172"/>
      <c r="I19" s="172"/>
      <c r="J19" s="172"/>
      <c r="K19" s="95"/>
      <c r="L19" s="217"/>
      <c r="M19" s="206" t="s">
        <v>64</v>
      </c>
      <c r="N19" s="203"/>
      <c r="O19" s="170">
        <f>(SUM(J41:J52))+(SUM(O41:O49))+(SUM(E41:E50))</f>
        <v>18</v>
      </c>
      <c r="P19" s="91"/>
      <c r="Q19" s="91"/>
      <c r="R19" s="91"/>
      <c r="S19" s="91"/>
      <c r="T19" s="91"/>
      <c r="U19" s="91"/>
      <c r="V19" s="91"/>
      <c r="W19" s="91"/>
      <c r="X19" s="91"/>
      <c r="Y19" s="91"/>
      <c r="Z19" s="91"/>
    </row>
    <row r="20" spans="1:26" ht="15" customHeight="1" x14ac:dyDescent="0.25">
      <c r="A20" s="91"/>
      <c r="B20" s="176"/>
      <c r="C20" s="172"/>
      <c r="D20" s="176"/>
      <c r="E20" s="172"/>
      <c r="F20" s="172"/>
      <c r="G20" s="172"/>
      <c r="H20" s="172"/>
      <c r="I20" s="172"/>
      <c r="J20" s="172"/>
      <c r="K20" s="95"/>
      <c r="L20" s="217"/>
      <c r="M20" s="203"/>
      <c r="N20" s="217"/>
      <c r="O20" s="203"/>
      <c r="P20" s="91"/>
      <c r="Q20" s="91"/>
      <c r="R20" s="91"/>
      <c r="S20" s="95"/>
      <c r="T20" s="95"/>
      <c r="U20" s="91"/>
      <c r="V20" s="91"/>
      <c r="W20" s="91"/>
      <c r="X20" s="91"/>
      <c r="Y20" s="91"/>
      <c r="Z20" s="91"/>
    </row>
    <row r="21" spans="1:26" ht="15" x14ac:dyDescent="0.25">
      <c r="A21" s="91"/>
      <c r="B21" s="91"/>
      <c r="C21" s="91"/>
      <c r="D21" s="91"/>
      <c r="E21" s="91"/>
      <c r="F21" s="91"/>
      <c r="G21" s="91"/>
      <c r="H21" s="91"/>
      <c r="I21" s="91"/>
      <c r="J21" s="91"/>
      <c r="K21" s="91"/>
      <c r="L21" s="91"/>
      <c r="M21" s="95"/>
      <c r="N21" s="91"/>
      <c r="O21" s="91"/>
      <c r="P21" s="114"/>
      <c r="Q21" s="91"/>
      <c r="R21" s="91"/>
      <c r="S21" s="114"/>
      <c r="T21" s="91"/>
      <c r="U21" s="91"/>
      <c r="V21" s="91"/>
      <c r="W21" s="91"/>
      <c r="X21" s="91"/>
      <c r="Y21" s="91"/>
      <c r="Z21" s="91"/>
    </row>
    <row r="22" spans="1:26" ht="26.25" x14ac:dyDescent="0.4">
      <c r="A22" s="91"/>
      <c r="B22" s="91"/>
      <c r="C22" s="115" t="s">
        <v>43</v>
      </c>
      <c r="D22" s="91"/>
      <c r="E22" s="91"/>
      <c r="F22" s="91"/>
      <c r="G22" s="95"/>
      <c r="H22" s="115" t="s">
        <v>44</v>
      </c>
      <c r="I22" s="91"/>
      <c r="J22" s="91"/>
      <c r="K22" s="95"/>
      <c r="L22" s="95"/>
      <c r="M22" s="95"/>
      <c r="N22" s="91"/>
      <c r="O22" s="91"/>
      <c r="P22" s="114"/>
      <c r="Q22" s="91"/>
      <c r="R22" s="91"/>
      <c r="S22" s="91"/>
      <c r="T22" s="91"/>
      <c r="U22" s="114"/>
      <c r="V22" s="114"/>
      <c r="W22" s="114"/>
      <c r="X22" s="91"/>
      <c r="Y22" s="91"/>
      <c r="Z22" s="91"/>
    </row>
    <row r="23" spans="1:26" ht="15" customHeight="1" x14ac:dyDescent="0.25">
      <c r="A23" s="91"/>
      <c r="B23" s="217"/>
      <c r="C23" s="217" t="s">
        <v>21</v>
      </c>
      <c r="D23" s="217"/>
      <c r="E23" s="297">
        <f>'2. Residential Waste Space'!G7</f>
        <v>10</v>
      </c>
      <c r="F23" s="91"/>
      <c r="G23" s="217"/>
      <c r="H23" s="217"/>
      <c r="I23" s="297"/>
      <c r="J23" s="298" t="str">
        <f>"Size m2"</f>
        <v>Size m2</v>
      </c>
      <c r="K23" s="297"/>
      <c r="L23" s="297"/>
      <c r="M23" s="298" t="str">
        <f>"Max. Occupants"</f>
        <v>Max. Occupants</v>
      </c>
      <c r="N23" s="298" t="str">
        <f>"Waste by m2"</f>
        <v>Waste by m2</v>
      </c>
      <c r="O23" s="298" t="str">
        <f>"Waste by Occupant"</f>
        <v>Waste by Occupant</v>
      </c>
      <c r="P23" s="114"/>
      <c r="Q23" s="91"/>
      <c r="R23" s="114"/>
      <c r="S23" s="114"/>
      <c r="T23" s="114"/>
      <c r="U23" s="91"/>
      <c r="V23" s="91"/>
      <c r="W23" s="91"/>
      <c r="X23" s="91"/>
      <c r="Y23" s="91"/>
      <c r="Z23" s="91"/>
    </row>
    <row r="24" spans="1:26" ht="15" customHeight="1" x14ac:dyDescent="0.25">
      <c r="A24" s="91"/>
      <c r="B24" s="217"/>
      <c r="C24" s="217" t="s">
        <v>24</v>
      </c>
      <c r="D24" s="217"/>
      <c r="E24" s="297">
        <f>'2. Residential Waste Space'!G8</f>
        <v>0</v>
      </c>
      <c r="F24" s="91"/>
      <c r="G24" s="217"/>
      <c r="H24" s="299" t="str">
        <f>Assumptions!C70</f>
        <v>Office</v>
      </c>
      <c r="I24" s="297"/>
      <c r="J24" s="297">
        <f>'3. Commercial Waste Space'!E8</f>
        <v>10</v>
      </c>
      <c r="K24" s="297"/>
      <c r="L24" s="297"/>
      <c r="M24" s="297">
        <f>'3. Commercial Waste Space'!G8</f>
        <v>0</v>
      </c>
      <c r="N24" s="300">
        <f>'3. Commercial Waste Space'!J8</f>
        <v>10</v>
      </c>
      <c r="O24" s="300">
        <f>'3. Commercial Waste Space'!K8</f>
        <v>0</v>
      </c>
      <c r="P24" s="114"/>
      <c r="Q24" s="91"/>
      <c r="R24" s="114"/>
      <c r="S24" s="114"/>
      <c r="T24" s="114"/>
      <c r="U24" s="91"/>
      <c r="V24" s="91"/>
      <c r="W24" s="91"/>
      <c r="X24" s="91"/>
      <c r="Y24" s="91"/>
      <c r="Z24" s="91"/>
    </row>
    <row r="25" spans="1:26" ht="15" customHeight="1" x14ac:dyDescent="0.25">
      <c r="A25" s="91"/>
      <c r="B25" s="217"/>
      <c r="C25" s="217" t="s">
        <v>23</v>
      </c>
      <c r="D25" s="217"/>
      <c r="E25" s="297">
        <f>'2. Residential Waste Space'!G9</f>
        <v>0</v>
      </c>
      <c r="F25" s="91"/>
      <c r="G25" s="217"/>
      <c r="H25" s="299" t="str">
        <f>Assumptions!C71</f>
        <v>General Retail</v>
      </c>
      <c r="I25" s="297"/>
      <c r="J25" s="297">
        <f>'3. Commercial Waste Space'!E9</f>
        <v>0</v>
      </c>
      <c r="K25" s="297"/>
      <c r="L25" s="297"/>
      <c r="M25" s="297">
        <f>'3. Commercial Waste Space'!G9</f>
        <v>0</v>
      </c>
      <c r="N25" s="300">
        <f>'3. Commercial Waste Space'!J9</f>
        <v>0</v>
      </c>
      <c r="O25" s="300">
        <f>'3. Commercial Waste Space'!K9</f>
        <v>0</v>
      </c>
      <c r="P25" s="114"/>
      <c r="Q25" s="91"/>
      <c r="R25" s="114"/>
      <c r="S25" s="114"/>
      <c r="T25" s="114"/>
      <c r="U25" s="91"/>
      <c r="V25" s="91"/>
      <c r="W25" s="91"/>
      <c r="X25" s="91"/>
      <c r="Y25" s="91"/>
      <c r="Z25" s="91"/>
    </row>
    <row r="26" spans="1:26" ht="15" customHeight="1" x14ac:dyDescent="0.25">
      <c r="A26" s="91"/>
      <c r="B26" s="217"/>
      <c r="C26" s="217" t="s">
        <v>22</v>
      </c>
      <c r="D26" s="217"/>
      <c r="E26" s="297">
        <f>'2. Residential Waste Space'!G10</f>
        <v>0</v>
      </c>
      <c r="F26" s="91"/>
      <c r="G26" s="217"/>
      <c r="H26" s="299" t="str">
        <f>Assumptions!C72</f>
        <v>Food Retail</v>
      </c>
      <c r="I26" s="297"/>
      <c r="J26" s="297">
        <f>'3. Commercial Waste Space'!E10</f>
        <v>0</v>
      </c>
      <c r="K26" s="297"/>
      <c r="L26" s="297"/>
      <c r="M26" s="297">
        <f>'3. Commercial Waste Space'!G10</f>
        <v>0</v>
      </c>
      <c r="N26" s="300">
        <f>'3. Commercial Waste Space'!J10</f>
        <v>0</v>
      </c>
      <c r="O26" s="300">
        <f>'3. Commercial Waste Space'!K10</f>
        <v>0</v>
      </c>
      <c r="P26" s="114"/>
      <c r="Q26" s="91"/>
      <c r="R26" s="114"/>
      <c r="S26" s="114"/>
      <c r="T26" s="114"/>
      <c r="U26" s="91"/>
      <c r="V26" s="91"/>
      <c r="W26" s="91"/>
      <c r="X26" s="91"/>
      <c r="Y26" s="91"/>
      <c r="Z26" s="91"/>
    </row>
    <row r="27" spans="1:26" ht="15" customHeight="1" x14ac:dyDescent="0.25">
      <c r="A27" s="91"/>
      <c r="B27" s="217"/>
      <c r="C27" s="217" t="s">
        <v>25</v>
      </c>
      <c r="D27" s="217"/>
      <c r="E27" s="298">
        <f>'2. Residential Waste Space'!N9</f>
        <v>10</v>
      </c>
      <c r="F27" s="91"/>
      <c r="G27" s="217"/>
      <c r="H27" s="299" t="str">
        <f>Assumptions!C73</f>
        <v>Restaurant, café, takeaway</v>
      </c>
      <c r="I27" s="297"/>
      <c r="J27" s="297">
        <f>'3. Commercial Waste Space'!E11</f>
        <v>0</v>
      </c>
      <c r="K27" s="297"/>
      <c r="L27" s="297"/>
      <c r="M27" s="297">
        <f>'3. Commercial Waste Space'!G11</f>
        <v>0</v>
      </c>
      <c r="N27" s="300">
        <f>'3. Commercial Waste Space'!J11</f>
        <v>0</v>
      </c>
      <c r="O27" s="300">
        <f>'3. Commercial Waste Space'!K11</f>
        <v>0</v>
      </c>
      <c r="P27" s="114"/>
      <c r="Q27" s="91"/>
      <c r="R27" s="114"/>
      <c r="S27" s="114"/>
      <c r="T27" s="114"/>
      <c r="U27" s="91"/>
      <c r="V27" s="91"/>
      <c r="W27" s="91"/>
      <c r="X27" s="91"/>
      <c r="Y27" s="91"/>
      <c r="Z27" s="91"/>
    </row>
    <row r="28" spans="1:26" ht="15" customHeight="1" x14ac:dyDescent="0.25">
      <c r="A28" s="91"/>
      <c r="B28" s="217"/>
      <c r="C28" s="217" t="s">
        <v>219</v>
      </c>
      <c r="D28" s="217"/>
      <c r="E28" s="297" t="str">
        <f>'2. Residential Waste Space'!C17</f>
        <v>Weekly</v>
      </c>
      <c r="F28" s="91"/>
      <c r="G28" s="217"/>
      <c r="H28" s="299" t="str">
        <f>Assumptions!C74</f>
        <v>Bar</v>
      </c>
      <c r="I28" s="297"/>
      <c r="J28" s="297">
        <f>'3. Commercial Waste Space'!E12</f>
        <v>0</v>
      </c>
      <c r="K28" s="297"/>
      <c r="L28" s="297"/>
      <c r="M28" s="297">
        <f>'3. Commercial Waste Space'!G12</f>
        <v>0</v>
      </c>
      <c r="N28" s="300">
        <f>'3. Commercial Waste Space'!J12</f>
        <v>0</v>
      </c>
      <c r="O28" s="300">
        <f>'3. Commercial Waste Space'!K12</f>
        <v>0</v>
      </c>
      <c r="P28" s="114"/>
      <c r="Q28" s="91"/>
      <c r="R28" s="114"/>
      <c r="S28" s="114"/>
      <c r="T28" s="114"/>
      <c r="U28" s="91"/>
      <c r="V28" s="91"/>
      <c r="W28" s="91"/>
      <c r="X28" s="91"/>
      <c r="Y28" s="91"/>
      <c r="Z28" s="91"/>
    </row>
    <row r="29" spans="1:26" ht="15" customHeight="1" x14ac:dyDescent="0.25">
      <c r="A29" s="91"/>
      <c r="B29" s="217"/>
      <c r="C29" s="217" t="s">
        <v>220</v>
      </c>
      <c r="D29" s="217"/>
      <c r="E29" s="297" t="str">
        <f>'2. Residential Waste Space'!J17</f>
        <v>Fortnightly</v>
      </c>
      <c r="F29" s="91"/>
      <c r="G29" s="217"/>
      <c r="H29" s="299" t="str">
        <f>Assumptions!C75</f>
        <v>Medical &amp; Dental</v>
      </c>
      <c r="I29" s="297"/>
      <c r="J29" s="297">
        <f>'3. Commercial Waste Space'!E13</f>
        <v>0</v>
      </c>
      <c r="K29" s="297"/>
      <c r="L29" s="297"/>
      <c r="M29" s="297">
        <f>'3. Commercial Waste Space'!G13</f>
        <v>0</v>
      </c>
      <c r="N29" s="300">
        <f>'3. Commercial Waste Space'!J13</f>
        <v>0</v>
      </c>
      <c r="O29" s="300">
        <f>'3. Commercial Waste Space'!K13</f>
        <v>0</v>
      </c>
      <c r="P29" s="114"/>
      <c r="Q29" s="91"/>
      <c r="R29" s="114"/>
      <c r="S29" s="114"/>
      <c r="T29" s="114"/>
      <c r="U29" s="91"/>
      <c r="V29" s="91"/>
      <c r="W29" s="91"/>
      <c r="X29" s="91"/>
      <c r="Y29" s="91"/>
      <c r="Z29" s="91"/>
    </row>
    <row r="30" spans="1:26" ht="15" customHeight="1" x14ac:dyDescent="0.25">
      <c r="A30" s="91"/>
      <c r="B30" s="217"/>
      <c r="C30" s="217" t="s">
        <v>221</v>
      </c>
      <c r="D30" s="217"/>
      <c r="E30" s="297" t="str">
        <f>'2. Residential Waste Space'!Q17</f>
        <v>Weekly</v>
      </c>
      <c r="F30" s="91"/>
      <c r="G30" s="217"/>
      <c r="H30" s="299"/>
      <c r="I30" s="297"/>
      <c r="J30" s="298">
        <f>'3. Commercial Waste Space'!E14</f>
        <v>10</v>
      </c>
      <c r="K30" s="297"/>
      <c r="L30" s="297"/>
      <c r="M30" s="298">
        <f>'3. Commercial Waste Space'!G14</f>
        <v>0</v>
      </c>
      <c r="N30" s="298">
        <f>'3. Commercial Waste Space'!E14</f>
        <v>10</v>
      </c>
      <c r="O30" s="298">
        <f>'3. Commercial Waste Space'!G14</f>
        <v>0</v>
      </c>
      <c r="P30" s="114"/>
      <c r="Q30" s="91"/>
      <c r="R30" s="114"/>
      <c r="S30" s="114"/>
      <c r="T30" s="114"/>
      <c r="U30" s="91"/>
      <c r="V30" s="91"/>
      <c r="W30" s="91"/>
      <c r="X30" s="91"/>
      <c r="Y30" s="91"/>
      <c r="Z30" s="91"/>
    </row>
    <row r="31" spans="1:26" ht="15" customHeight="1" x14ac:dyDescent="0.25">
      <c r="A31" s="91"/>
      <c r="B31" s="217"/>
      <c r="C31" s="217"/>
      <c r="D31" s="217"/>
      <c r="E31" s="217"/>
      <c r="F31" s="91"/>
      <c r="G31" s="217"/>
      <c r="H31" s="217"/>
      <c r="I31" s="297"/>
      <c r="J31" s="297"/>
      <c r="K31" s="297"/>
      <c r="L31" s="297"/>
      <c r="M31" s="297"/>
      <c r="N31" s="297"/>
      <c r="O31" s="297"/>
      <c r="P31" s="114"/>
      <c r="Q31" s="91"/>
      <c r="R31" s="114"/>
      <c r="S31" s="114"/>
      <c r="T31" s="114"/>
      <c r="U31" s="91"/>
      <c r="V31" s="91"/>
      <c r="W31" s="91"/>
      <c r="X31" s="91"/>
      <c r="Y31" s="91"/>
      <c r="Z31" s="91"/>
    </row>
    <row r="32" spans="1:26" ht="15" customHeight="1" x14ac:dyDescent="0.25">
      <c r="A32" s="91"/>
      <c r="B32" s="91"/>
      <c r="C32" s="91"/>
      <c r="D32" s="91"/>
      <c r="E32" s="91"/>
      <c r="F32" s="91"/>
      <c r="G32" s="95"/>
      <c r="H32" s="95"/>
      <c r="I32" s="95"/>
      <c r="J32" s="91"/>
      <c r="K32" s="91"/>
      <c r="L32" s="91"/>
      <c r="M32" s="91"/>
      <c r="N32" s="91"/>
      <c r="O32" s="91"/>
      <c r="P32" s="114"/>
      <c r="Q32" s="91"/>
      <c r="R32" s="91"/>
      <c r="S32" s="91"/>
      <c r="T32" s="91"/>
      <c r="U32" s="91"/>
      <c r="V32" s="91"/>
      <c r="W32" s="91"/>
      <c r="X32" s="91"/>
      <c r="Y32" s="91"/>
      <c r="Z32" s="91"/>
    </row>
    <row r="33" spans="1:26" ht="28.5" customHeight="1" x14ac:dyDescent="0.4">
      <c r="A33" s="91"/>
      <c r="B33" s="91"/>
      <c r="C33" s="115" t="s">
        <v>251</v>
      </c>
      <c r="D33" s="91"/>
      <c r="E33" s="91"/>
      <c r="F33" s="91"/>
      <c r="G33" s="115" t="s">
        <v>11</v>
      </c>
      <c r="H33" s="115" t="s">
        <v>252</v>
      </c>
      <c r="I33" s="91"/>
      <c r="J33" s="91"/>
      <c r="K33" s="91"/>
      <c r="L33" s="115" t="s">
        <v>11</v>
      </c>
      <c r="M33" s="115" t="s">
        <v>253</v>
      </c>
      <c r="N33" s="115"/>
      <c r="O33" s="91"/>
      <c r="P33" s="114"/>
      <c r="Q33" s="264" t="s">
        <v>222</v>
      </c>
      <c r="R33" s="264" t="s">
        <v>11</v>
      </c>
      <c r="S33" s="91"/>
      <c r="T33" s="91"/>
      <c r="U33" s="91"/>
      <c r="V33" s="91"/>
      <c r="W33" s="91"/>
      <c r="X33" s="91"/>
      <c r="Y33" s="91"/>
      <c r="Z33" s="91"/>
    </row>
    <row r="34" spans="1:26" ht="15" customHeight="1" x14ac:dyDescent="0.25">
      <c r="A34" s="91"/>
      <c r="B34" s="203"/>
      <c r="C34" s="217" t="s">
        <v>57</v>
      </c>
      <c r="D34" s="203"/>
      <c r="E34" s="204"/>
      <c r="F34" s="91"/>
      <c r="G34" s="203"/>
      <c r="H34" s="217" t="str">
        <f>C34</f>
        <v>Residential Collection</v>
      </c>
      <c r="I34" s="203"/>
      <c r="J34" s="204"/>
      <c r="K34" s="91"/>
      <c r="L34" s="203"/>
      <c r="M34" s="217" t="str">
        <f>C34</f>
        <v>Residential Collection</v>
      </c>
      <c r="N34" s="203"/>
      <c r="O34" s="204"/>
      <c r="P34" s="91"/>
      <c r="Q34" s="91"/>
      <c r="R34" s="91"/>
      <c r="S34" s="91"/>
      <c r="T34" s="91"/>
      <c r="U34" s="91"/>
      <c r="V34" s="91"/>
      <c r="W34" s="91"/>
      <c r="X34" s="91"/>
      <c r="Y34" s="91"/>
      <c r="Z34" s="91"/>
    </row>
    <row r="35" spans="1:26" ht="28.5" x14ac:dyDescent="0.45">
      <c r="A35" s="91"/>
      <c r="B35" s="203"/>
      <c r="C35" s="206" t="str">
        <f>CONCATENATE('2. Residential Waste Space'!C17, " Food Scraps")</f>
        <v>Weekly Food Scraps</v>
      </c>
      <c r="D35" s="203"/>
      <c r="E35" s="126">
        <f>'2. Residential Waste Space'!E17</f>
        <v>72</v>
      </c>
      <c r="F35" s="91"/>
      <c r="G35" s="203"/>
      <c r="H35" s="206" t="str">
        <f>'2. Residential Waste Space'!J17</f>
        <v>Fortnightly</v>
      </c>
      <c r="I35" s="203"/>
      <c r="J35" s="126">
        <f>'2. Residential Waste Space'!L17</f>
        <v>1248</v>
      </c>
      <c r="K35" s="91"/>
      <c r="L35" s="203"/>
      <c r="M35" s="206" t="str">
        <f>'2. Residential Waste Space'!Q17</f>
        <v>Weekly</v>
      </c>
      <c r="N35" s="203"/>
      <c r="O35" s="126">
        <f>'2. Residential Waste Space'!S17</f>
        <v>504</v>
      </c>
      <c r="P35" s="91"/>
      <c r="Q35" s="91"/>
      <c r="R35" s="91"/>
      <c r="S35" s="91"/>
      <c r="T35" s="91"/>
      <c r="U35" s="91"/>
      <c r="V35" s="91"/>
      <c r="W35" s="91"/>
      <c r="X35" s="91"/>
      <c r="Y35" s="91"/>
      <c r="Z35" s="91"/>
    </row>
    <row r="36" spans="1:26" ht="15" x14ac:dyDescent="0.25">
      <c r="A36" s="91"/>
      <c r="B36" s="203"/>
      <c r="C36" s="217" t="s">
        <v>58</v>
      </c>
      <c r="D36" s="203"/>
      <c r="E36" s="203"/>
      <c r="F36" s="91"/>
      <c r="G36" s="203"/>
      <c r="H36" s="217" t="str">
        <f>C36</f>
        <v xml:space="preserve">Commercial Collection </v>
      </c>
      <c r="I36" s="203"/>
      <c r="J36" s="203"/>
      <c r="K36" s="91"/>
      <c r="L36" s="203"/>
      <c r="M36" s="217" t="str">
        <f>C36</f>
        <v xml:space="preserve">Commercial Collection </v>
      </c>
      <c r="N36" s="203"/>
      <c r="O36" s="203"/>
      <c r="P36" s="91"/>
      <c r="Q36" s="264" t="s">
        <v>222</v>
      </c>
      <c r="R36" s="91"/>
      <c r="S36" s="91"/>
      <c r="T36" s="91"/>
      <c r="U36" s="91"/>
      <c r="V36" s="91"/>
      <c r="W36" s="91"/>
      <c r="X36" s="91"/>
      <c r="Y36" s="91"/>
      <c r="Z36" s="91"/>
    </row>
    <row r="37" spans="1:26" ht="28.5" x14ac:dyDescent="0.45">
      <c r="A37" s="91"/>
      <c r="B37" s="203"/>
      <c r="C37" s="206" t="str">
        <f>CONCATENATE('3. Commercial Waste Space'!C19, " Food Scraps")</f>
        <v>Weekly Food Scraps</v>
      </c>
      <c r="D37" s="203"/>
      <c r="E37" s="126">
        <f>'3. Commercial Waste Space'!E19</f>
        <v>0.6</v>
      </c>
      <c r="F37" s="91"/>
      <c r="G37" s="203"/>
      <c r="H37" s="206" t="str">
        <f>'3. Commercial Waste Space'!J19</f>
        <v>5 per week</v>
      </c>
      <c r="I37" s="203"/>
      <c r="J37" s="126">
        <f>'3. Commercial Waste Space'!L19</f>
        <v>1.04</v>
      </c>
      <c r="K37" s="91"/>
      <c r="L37" s="203"/>
      <c r="M37" s="206" t="str">
        <f>'3. Commercial Waste Space'!Q19</f>
        <v>4 per week</v>
      </c>
      <c r="N37" s="203"/>
      <c r="O37" s="126">
        <f>'3. Commercial Waste Space'!S19</f>
        <v>1.05</v>
      </c>
      <c r="P37" s="91"/>
      <c r="Q37" s="91"/>
      <c r="R37" s="91"/>
      <c r="S37" s="91"/>
      <c r="T37" s="91"/>
      <c r="U37" s="91"/>
      <c r="V37" s="91"/>
      <c r="W37" s="91"/>
      <c r="X37" s="91"/>
      <c r="Y37" s="91"/>
      <c r="Z37" s="91"/>
    </row>
    <row r="38" spans="1:26" ht="15" x14ac:dyDescent="0.25">
      <c r="A38" s="91"/>
      <c r="B38" s="203"/>
      <c r="C38" s="203"/>
      <c r="D38" s="203"/>
      <c r="E38" s="203"/>
      <c r="F38" s="91"/>
      <c r="G38" s="203"/>
      <c r="H38" s="203"/>
      <c r="I38" s="203"/>
      <c r="J38" s="203"/>
      <c r="K38" s="91"/>
      <c r="L38" s="203"/>
      <c r="M38" s="203"/>
      <c r="N38" s="203"/>
      <c r="O38" s="203"/>
      <c r="P38" s="91"/>
      <c r="Q38" s="91"/>
      <c r="R38" s="91"/>
      <c r="S38" s="91"/>
      <c r="T38" s="91"/>
      <c r="U38" s="91"/>
      <c r="V38" s="91"/>
      <c r="W38" s="91"/>
      <c r="X38" s="91"/>
      <c r="Y38" s="91"/>
      <c r="Z38" s="91"/>
    </row>
    <row r="39" spans="1:26" ht="15" x14ac:dyDescent="0.25">
      <c r="A39" s="91"/>
      <c r="B39" s="91"/>
      <c r="C39" s="91"/>
      <c r="D39" s="91"/>
      <c r="E39" s="91"/>
      <c r="F39" s="91"/>
      <c r="G39" s="91"/>
      <c r="H39" s="91"/>
      <c r="I39" s="91"/>
      <c r="J39" s="91"/>
      <c r="K39" s="91"/>
      <c r="L39" s="91"/>
      <c r="M39" s="91"/>
      <c r="N39" s="91"/>
      <c r="O39" s="91"/>
      <c r="P39" s="91"/>
      <c r="Q39" s="91"/>
      <c r="R39" s="91"/>
      <c r="S39" s="91"/>
      <c r="T39" s="91"/>
      <c r="U39" s="91"/>
      <c r="V39" s="91"/>
      <c r="W39" s="91"/>
      <c r="X39" s="91"/>
      <c r="Y39" s="91"/>
      <c r="Z39" s="91"/>
    </row>
    <row r="40" spans="1:26" ht="15" customHeight="1" x14ac:dyDescent="0.25">
      <c r="A40" s="91"/>
      <c r="B40" s="219"/>
      <c r="C40" s="220" t="s">
        <v>11</v>
      </c>
      <c r="D40" s="221" t="s">
        <v>11</v>
      </c>
      <c r="E40" s="224" t="s">
        <v>20</v>
      </c>
      <c r="F40" s="91"/>
      <c r="G40" s="225"/>
      <c r="H40" s="226"/>
      <c r="I40" s="227"/>
      <c r="J40" s="286" t="s">
        <v>20</v>
      </c>
      <c r="K40" s="91" t="s">
        <v>11</v>
      </c>
      <c r="L40" s="231"/>
      <c r="M40" s="232"/>
      <c r="N40" s="232"/>
      <c r="O40" s="234" t="s">
        <v>20</v>
      </c>
      <c r="P40" s="91"/>
      <c r="Q40" s="91"/>
      <c r="R40" s="91"/>
      <c r="S40" s="91"/>
      <c r="T40" s="91"/>
      <c r="U40" s="91"/>
      <c r="V40" s="91"/>
      <c r="W40" s="91"/>
      <c r="X40" s="91"/>
      <c r="Y40" s="91"/>
      <c r="Z40" s="91"/>
    </row>
    <row r="41" spans="1:26" ht="15" customHeight="1" x14ac:dyDescent="0.25">
      <c r="A41" s="91"/>
      <c r="B41" s="219"/>
      <c r="C41" s="243" t="str">
        <f>'2. Residential Waste Space'!C21</f>
        <v>6 litre Kitchen Caddy</v>
      </c>
      <c r="D41" s="243"/>
      <c r="E41" s="301">
        <f>'2. Residential Waste Space'!G22+'3. Commercial Waste Space'!G23</f>
        <v>0</v>
      </c>
      <c r="F41" s="91"/>
      <c r="G41" s="225"/>
      <c r="H41" s="261" t="str">
        <f>CONCATENATE(Assumptions!$C26, " litre bins for ", $E$29, " collection")</f>
        <v>80 litre bins for Fortnightly collection</v>
      </c>
      <c r="I41" s="248"/>
      <c r="J41" s="302">
        <f>'2. Residential Waste Space'!N21+'3. Commercial Waste Space'!N23</f>
        <v>1</v>
      </c>
      <c r="K41" s="91"/>
      <c r="L41" s="231"/>
      <c r="M41" s="241" t="str">
        <f>CONCATENATE(Assumptions!$C26, " litre bins for ", $E$30, " collection")</f>
        <v>80 litre bins for Weekly collection</v>
      </c>
      <c r="N41" s="241"/>
      <c r="O41" s="233">
        <f>'2. Residential Waste Space'!U21+'3. Commercial Waste Space'!U23</f>
        <v>0</v>
      </c>
      <c r="P41" s="91"/>
      <c r="Q41" s="91"/>
      <c r="R41" s="91"/>
      <c r="S41" s="91"/>
      <c r="T41" s="91"/>
      <c r="U41" s="91"/>
      <c r="V41" s="91"/>
      <c r="W41" s="91"/>
      <c r="X41" s="91"/>
      <c r="Y41" s="91"/>
      <c r="Z41" s="91"/>
    </row>
    <row r="42" spans="1:26" ht="15" customHeight="1" x14ac:dyDescent="0.25">
      <c r="A42" s="91"/>
      <c r="B42" s="219"/>
      <c r="C42" s="243" t="str">
        <f>CONCATENATE(Assumptions!$C25," litre bins")</f>
        <v>23 litre bins</v>
      </c>
      <c r="D42" s="243"/>
      <c r="E42" s="301">
        <f>'2. Residential Waste Space'!G23+'3. Commercial Waste Space'!G24</f>
        <v>2</v>
      </c>
      <c r="F42" s="91"/>
      <c r="G42" s="225"/>
      <c r="H42" s="261" t="str">
        <f>CONCATENATE(Assumptions!$C27,"                             """)</f>
        <v>120                             "</v>
      </c>
      <c r="I42" s="248"/>
      <c r="J42" s="302">
        <f>'2. Residential Waste Space'!N22+'3. Commercial Waste Space'!N24</f>
        <v>0</v>
      </c>
      <c r="K42" s="91"/>
      <c r="L42" s="231"/>
      <c r="M42" s="241" t="str">
        <f>CONCATENATE(Assumptions!$C27,"                              """)</f>
        <v>120                              "</v>
      </c>
      <c r="N42" s="241"/>
      <c r="O42" s="233">
        <f>'2. Residential Waste Space'!U22+'3. Commercial Waste Space'!U24</f>
        <v>0</v>
      </c>
      <c r="P42" s="91"/>
      <c r="Q42" s="91"/>
      <c r="R42" s="91"/>
      <c r="S42" s="91"/>
      <c r="T42" s="91"/>
      <c r="U42" s="91"/>
      <c r="V42" s="91"/>
      <c r="W42" s="91"/>
      <c r="X42" s="91"/>
      <c r="Y42" s="91"/>
      <c r="Z42" s="91"/>
    </row>
    <row r="43" spans="1:26" ht="15" customHeight="1" x14ac:dyDescent="0.25">
      <c r="A43" s="91"/>
      <c r="B43" s="246"/>
      <c r="C43" s="243" t="str">
        <f>CONCATENATE(Assumptions!$C26,"                              """)</f>
        <v>80                              "</v>
      </c>
      <c r="D43" s="243"/>
      <c r="E43" s="301">
        <f>'2. Residential Waste Space'!G24+'3. Commercial Waste Space'!G25</f>
        <v>0</v>
      </c>
      <c r="F43" s="91"/>
      <c r="G43" s="225"/>
      <c r="H43" s="261" t="str">
        <f>CONCATENATE(Assumptions!$C28,"                             """)</f>
        <v>140                             "</v>
      </c>
      <c r="I43" s="248"/>
      <c r="J43" s="302">
        <f>'2. Residential Waste Space'!N23+'3. Commercial Waste Space'!N25</f>
        <v>0</v>
      </c>
      <c r="K43" s="91"/>
      <c r="L43" s="231"/>
      <c r="M43" s="241" t="str">
        <f>CONCATENATE(Assumptions!$C29,"                              """)</f>
        <v>240                              "</v>
      </c>
      <c r="N43" s="241"/>
      <c r="O43" s="233">
        <f>'2. Residential Waste Space'!U24+'3. Commercial Waste Space'!U26</f>
        <v>8</v>
      </c>
      <c r="P43" s="91"/>
      <c r="Q43" s="91"/>
      <c r="R43" s="91"/>
      <c r="S43" s="91"/>
      <c r="T43" s="91"/>
      <c r="U43" s="91"/>
      <c r="V43" s="91"/>
      <c r="W43" s="91"/>
      <c r="X43" s="91"/>
      <c r="Y43" s="91"/>
      <c r="Z43" s="91"/>
    </row>
    <row r="44" spans="1:26" ht="15" customHeight="1" x14ac:dyDescent="0.25">
      <c r="A44" s="91"/>
      <c r="B44" s="219"/>
      <c r="C44" s="243" t="str">
        <f>CONCATENATE(Assumptions!$C27,"                            """)</f>
        <v>120                            "</v>
      </c>
      <c r="D44" s="243"/>
      <c r="E44" s="301">
        <f>'2. Residential Waste Space'!G26+'3. Commercial Waste Space'!G26</f>
        <v>0</v>
      </c>
      <c r="F44" s="91"/>
      <c r="G44" s="225"/>
      <c r="H44" s="261" t="str">
        <f>CONCATENATE(Assumptions!$C29,"                            """)</f>
        <v>240                            "</v>
      </c>
      <c r="I44" s="248"/>
      <c r="J44" s="302">
        <f>'2. Residential Waste Space'!N24+'3. Commercial Waste Space'!N26</f>
        <v>6</v>
      </c>
      <c r="K44" s="91"/>
      <c r="L44" s="231"/>
      <c r="M44" s="241" t="str">
        <f>CONCATENATE(Assumptions!$C30,"                           """)</f>
        <v>360                           "</v>
      </c>
      <c r="N44" s="241"/>
      <c r="O44" s="233">
        <f>'2. Residential Waste Space'!U25+'3. Commercial Waste Space'!U27</f>
        <v>0</v>
      </c>
      <c r="P44" s="91"/>
      <c r="Q44" s="91"/>
      <c r="R44" s="91"/>
      <c r="S44" s="91"/>
      <c r="T44" s="91"/>
      <c r="U44" s="91"/>
      <c r="V44" s="91"/>
      <c r="W44" s="91"/>
      <c r="X44" s="91"/>
      <c r="Y44" s="91"/>
      <c r="Z44" s="91"/>
    </row>
    <row r="45" spans="1:26" ht="15" customHeight="1" x14ac:dyDescent="0.25">
      <c r="A45" s="91"/>
      <c r="B45" s="219"/>
      <c r="C45" s="243" t="str">
        <f>CONCATENATE(Assumptions!$C29,"                            """)</f>
        <v>240                            "</v>
      </c>
      <c r="D45" s="243"/>
      <c r="E45" s="301">
        <f>'2. Residential Waste Space'!G27+'3. Commercial Waste Space'!G27</f>
        <v>0</v>
      </c>
      <c r="F45" s="91"/>
      <c r="G45" s="225"/>
      <c r="H45" s="261" t="str">
        <f>CONCATENATE(Assumptions!$C30,"                            """)</f>
        <v>360                            "</v>
      </c>
      <c r="I45" s="261"/>
      <c r="J45" s="302">
        <f>'2. Residential Waste Space'!N25+'3. Commercial Waste Space'!N27</f>
        <v>0</v>
      </c>
      <c r="K45" s="91"/>
      <c r="L45" s="231"/>
      <c r="M45" s="241" t="str">
        <f>CONCATENATE(Assumptions!$C31,"                            """)</f>
        <v>660                            "</v>
      </c>
      <c r="N45" s="241"/>
      <c r="O45" s="233">
        <f>'2. Residential Waste Space'!U26+'3. Commercial Waste Space'!U28</f>
        <v>1</v>
      </c>
      <c r="P45" s="91"/>
      <c r="Q45" s="91"/>
      <c r="R45" s="91"/>
      <c r="S45" s="91"/>
      <c r="T45" s="91"/>
      <c r="U45" s="91"/>
      <c r="V45" s="91"/>
      <c r="W45" s="91"/>
      <c r="X45" s="91"/>
      <c r="Y45" s="91"/>
      <c r="Z45" s="91"/>
    </row>
    <row r="46" spans="1:26" ht="15" customHeight="1" x14ac:dyDescent="0.25">
      <c r="A46" s="91"/>
      <c r="B46" s="219"/>
      <c r="C46" s="243" t="str">
        <f>CONCATENATE(Assumptions!$C31,"                            """)</f>
        <v>660                            "</v>
      </c>
      <c r="D46" s="243"/>
      <c r="E46" s="301">
        <f>'2. Residential Waste Space'!G26+'3. Commercial Waste Space'!G29</f>
        <v>0</v>
      </c>
      <c r="F46" s="91"/>
      <c r="G46" s="225"/>
      <c r="H46" s="261" t="str">
        <f>CONCATENATE(Assumptions!$C31,"                           """)</f>
        <v>660                           "</v>
      </c>
      <c r="I46" s="261"/>
      <c r="J46" s="302">
        <f>'2. Residential Waste Space'!N26+'3. Commercial Waste Space'!N28</f>
        <v>0</v>
      </c>
      <c r="K46" s="91"/>
      <c r="L46" s="231"/>
      <c r="M46" s="241" t="str">
        <f>CONCATENATE(Assumptions!$C32,"                           """)</f>
        <v>1100                           "</v>
      </c>
      <c r="N46" s="241"/>
      <c r="O46" s="233">
        <f>'2. Residential Waste Space'!U27+'3. Commercial Waste Space'!U29</f>
        <v>0</v>
      </c>
      <c r="P46" s="91"/>
      <c r="Q46" s="91"/>
      <c r="R46" s="91"/>
      <c r="S46" s="91"/>
      <c r="T46" s="91"/>
      <c r="U46" s="91"/>
      <c r="V46" s="91"/>
      <c r="W46" s="91"/>
      <c r="X46" s="91"/>
      <c r="Y46" s="91"/>
      <c r="Z46" s="91"/>
    </row>
    <row r="47" spans="1:26" ht="15" customHeight="1" x14ac:dyDescent="0.25">
      <c r="A47" s="91"/>
      <c r="B47" s="219"/>
      <c r="C47" s="236" t="str">
        <f>Assumptions!D40</f>
        <v>Worm Farm or Compost Container</v>
      </c>
      <c r="D47" s="243"/>
      <c r="E47" s="301">
        <f>'2. Residential Waste Space'!G31+'3. Commercial Waste Space'!G31</f>
        <v>0</v>
      </c>
      <c r="F47" s="91"/>
      <c r="G47" s="225"/>
      <c r="H47" s="261" t="str">
        <f>CONCATENATE(Assumptions!$C32,"                           """)</f>
        <v>1100                           "</v>
      </c>
      <c r="I47" s="261"/>
      <c r="J47" s="302">
        <f>'2. Residential Waste Space'!N27+'3. Commercial Waste Space'!N29</f>
        <v>0</v>
      </c>
      <c r="K47" s="91"/>
      <c r="L47" s="231"/>
      <c r="M47" s="241" t="str">
        <f>CONCATENATE(Assumptions!$C33,"                          """)</f>
        <v>1500                          "</v>
      </c>
      <c r="N47" s="241"/>
      <c r="O47" s="233">
        <f>'2. Residential Waste Space'!U28+'3. Commercial Waste Space'!U30</f>
        <v>0</v>
      </c>
      <c r="P47" s="91"/>
      <c r="Q47" s="91"/>
      <c r="R47" s="91"/>
      <c r="S47" s="91"/>
      <c r="T47" s="91"/>
      <c r="U47" s="91"/>
      <c r="V47" s="91"/>
      <c r="W47" s="91"/>
      <c r="X47" s="91"/>
      <c r="Y47" s="91"/>
      <c r="Z47" s="91"/>
    </row>
    <row r="48" spans="1:26" ht="15" customHeight="1" x14ac:dyDescent="0.25">
      <c r="A48" s="91"/>
      <c r="B48" s="219"/>
      <c r="C48" s="243"/>
      <c r="D48" s="243"/>
      <c r="E48" s="243"/>
      <c r="F48" s="91"/>
      <c r="G48" s="225"/>
      <c r="H48" s="261" t="str">
        <f>CONCATENATE(Assumptions!$C33,"                         """)</f>
        <v>1500                         "</v>
      </c>
      <c r="I48" s="261"/>
      <c r="J48" s="302">
        <f>'2. Residential Waste Space'!N28+'3. Commercial Waste Space'!N30</f>
        <v>0</v>
      </c>
      <c r="K48" s="91"/>
      <c r="L48" s="231"/>
      <c r="M48" s="241" t="str">
        <f>CONCATENATE(Assumptions!$C34,"                      """)</f>
        <v>3000                      "</v>
      </c>
      <c r="N48" s="241"/>
      <c r="O48" s="233">
        <f>'2. Residential Waste Space'!U29+'3. Commercial Waste Space'!U31</f>
        <v>0</v>
      </c>
      <c r="P48" s="91"/>
      <c r="Q48" s="91"/>
      <c r="R48" s="91"/>
      <c r="S48" s="91"/>
      <c r="T48" s="91"/>
      <c r="U48" s="91"/>
      <c r="V48" s="91"/>
      <c r="W48" s="91"/>
      <c r="X48" s="91"/>
      <c r="Y48" s="91"/>
      <c r="Z48" s="91"/>
    </row>
    <row r="49" spans="1:26" ht="15" customHeight="1" x14ac:dyDescent="0.25">
      <c r="A49" s="91"/>
      <c r="B49" s="219"/>
      <c r="C49" s="243"/>
      <c r="D49" s="243"/>
      <c r="E49" s="243"/>
      <c r="F49" s="91"/>
      <c r="G49" s="225"/>
      <c r="H49" s="252" t="str">
        <f>CONCATENATE(Assumptions!$C36," litre ", Assumptions!D36)</f>
        <v>45 litre Glass Crate</v>
      </c>
      <c r="I49" s="252"/>
      <c r="J49" s="302">
        <f>'2. Residential Waste Space'!N29+'3. Commercial Waste Space'!N31</f>
        <v>0</v>
      </c>
      <c r="K49" s="91"/>
      <c r="L49" s="231"/>
      <c r="M49" s="241" t="str">
        <f>CONCATENATE(Assumptions!$C35,"                       """)</f>
        <v>4000                       "</v>
      </c>
      <c r="N49" s="241"/>
      <c r="O49" s="233">
        <f>'2. Residential Waste Space'!U30+'3. Commercial Waste Space'!U32</f>
        <v>0</v>
      </c>
      <c r="P49" s="91"/>
      <c r="Q49" s="91"/>
      <c r="R49" s="91"/>
      <c r="S49" s="91"/>
      <c r="T49" s="91"/>
      <c r="U49" s="91"/>
      <c r="V49" s="91"/>
      <c r="W49" s="91"/>
      <c r="X49" s="91"/>
      <c r="Y49" s="91"/>
      <c r="Z49" s="91"/>
    </row>
    <row r="50" spans="1:26" ht="15" customHeight="1" x14ac:dyDescent="0.25">
      <c r="A50" s="91"/>
      <c r="B50" s="219"/>
      <c r="C50" s="243"/>
      <c r="D50" s="243"/>
      <c r="E50" s="301"/>
      <c r="F50" s="91"/>
      <c r="G50" s="225"/>
      <c r="H50" s="252" t="str">
        <f>CONCATENATE(Assumptions!$C37," litre ", Assumptions!D37)</f>
        <v>240 litre Glass Bin</v>
      </c>
      <c r="I50" s="252"/>
      <c r="J50" s="302">
        <f>'2. Residential Waste Space'!N30+'3. Commercial Waste Space'!N32</f>
        <v>0</v>
      </c>
      <c r="K50" s="91"/>
      <c r="L50" s="231"/>
      <c r="M50" s="241"/>
      <c r="N50" s="241"/>
      <c r="O50" s="233"/>
      <c r="P50" s="91"/>
      <c r="Q50" s="91"/>
      <c r="R50" s="91"/>
      <c r="S50" s="91"/>
      <c r="T50" s="91"/>
      <c r="U50" s="91"/>
      <c r="V50" s="91"/>
      <c r="W50" s="91"/>
      <c r="X50" s="91"/>
      <c r="Y50" s="91"/>
      <c r="Z50" s="91"/>
    </row>
    <row r="51" spans="1:26" ht="15" customHeight="1" x14ac:dyDescent="0.25">
      <c r="A51" s="91"/>
      <c r="B51" s="219"/>
      <c r="C51" s="243"/>
      <c r="D51" s="243"/>
      <c r="E51" s="301"/>
      <c r="F51" s="91"/>
      <c r="G51" s="225"/>
      <c r="H51" s="255" t="str">
        <f>CONCATENATE(Assumptions!$C$38," litre ", Assumptions!$D$38)</f>
        <v>3000 litre Paper/Card Cage</v>
      </c>
      <c r="I51" s="255"/>
      <c r="J51" s="302">
        <f>'2. Residential Waste Space'!N31+'3. Commercial Waste Space'!N33</f>
        <v>0</v>
      </c>
      <c r="K51" s="91"/>
      <c r="L51" s="231"/>
      <c r="M51" s="241"/>
      <c r="N51" s="241"/>
      <c r="O51" s="233"/>
      <c r="P51" s="91"/>
      <c r="Q51" s="91"/>
      <c r="R51" s="91"/>
      <c r="S51" s="91"/>
      <c r="T51" s="91"/>
      <c r="U51" s="91"/>
      <c r="V51" s="91"/>
      <c r="W51" s="91"/>
      <c r="X51" s="91"/>
      <c r="Y51" s="91"/>
      <c r="Z51" s="91"/>
    </row>
    <row r="52" spans="1:26" ht="17.25" customHeight="1" x14ac:dyDescent="0.25">
      <c r="A52" s="91"/>
      <c r="B52" s="219"/>
      <c r="C52" s="243"/>
      <c r="D52" s="243"/>
      <c r="E52" s="301"/>
      <c r="F52" s="91"/>
      <c r="G52" s="225"/>
      <c r="H52" s="255" t="str">
        <f>CONCATENATE(Assumptions!$C39," litre ", Assumptions!D39)</f>
        <v xml:space="preserve">600 litre Fadge Bag </v>
      </c>
      <c r="I52" s="255"/>
      <c r="J52" s="302">
        <f>'2. Residential Waste Space'!N32+'3. Commercial Waste Space'!N34</f>
        <v>0</v>
      </c>
      <c r="K52" s="91"/>
      <c r="L52" s="231"/>
      <c r="M52" s="241"/>
      <c r="N52" s="241"/>
      <c r="O52" s="233"/>
      <c r="P52" s="91"/>
      <c r="Q52" s="91"/>
      <c r="R52" s="91"/>
      <c r="S52" s="91"/>
      <c r="T52" s="91"/>
      <c r="U52" s="91"/>
      <c r="V52" s="91"/>
      <c r="W52" s="91"/>
      <c r="X52" s="91"/>
      <c r="Y52" s="91"/>
      <c r="Z52" s="91"/>
    </row>
    <row r="53" spans="1:26" ht="15" customHeight="1" x14ac:dyDescent="0.35">
      <c r="A53" s="91"/>
      <c r="B53" s="219"/>
      <c r="C53" s="290"/>
      <c r="D53" s="246"/>
      <c r="E53" s="260" t="str">
        <f>CONCATENATE("You haven't selected enough Organic Waste Bins")</f>
        <v>You haven't selected enough Organic Waste Bins</v>
      </c>
      <c r="F53" s="91"/>
      <c r="G53" s="225"/>
      <c r="H53" s="261"/>
      <c r="I53" s="261"/>
      <c r="J53" s="262" t="str">
        <f>CONCATENATE("You haven't selected enough Reycling Bins")</f>
        <v>You haven't selected enough Reycling Bins</v>
      </c>
      <c r="K53" s="91"/>
      <c r="L53" s="231"/>
      <c r="M53" s="241"/>
      <c r="N53" s="293"/>
      <c r="O53" s="263" t="str">
        <f>CONCATENATE("You haven't selected enough Refuse Bins")</f>
        <v>You haven't selected enough Refuse Bins</v>
      </c>
      <c r="P53" s="91"/>
      <c r="Q53" s="91"/>
      <c r="R53" s="91"/>
      <c r="S53" s="91"/>
      <c r="T53" s="91"/>
      <c r="U53" s="91"/>
      <c r="V53" s="91"/>
      <c r="W53" s="91"/>
      <c r="X53" s="91"/>
      <c r="Y53" s="91"/>
      <c r="Z53" s="91"/>
    </row>
    <row r="54" spans="1:26" ht="15" customHeight="1" x14ac:dyDescent="0.25">
      <c r="A54" s="91"/>
      <c r="B54" s="91"/>
      <c r="C54" s="91"/>
      <c r="D54" s="91"/>
      <c r="E54" s="91"/>
      <c r="F54" s="91"/>
      <c r="G54" s="91"/>
      <c r="H54" s="91"/>
      <c r="I54" s="91"/>
      <c r="J54" s="91"/>
      <c r="K54" s="91"/>
      <c r="L54" s="91"/>
      <c r="M54" s="91"/>
      <c r="N54" s="91"/>
      <c r="O54" s="91"/>
      <c r="P54" s="91"/>
      <c r="Q54" s="91"/>
      <c r="R54" s="91"/>
      <c r="S54" s="91"/>
      <c r="T54" s="91"/>
      <c r="U54" s="91"/>
      <c r="V54" s="91"/>
      <c r="W54" s="91"/>
      <c r="X54" s="91"/>
      <c r="Y54" s="91"/>
      <c r="Z54" s="91"/>
    </row>
    <row r="55" spans="1:26" ht="30" customHeight="1" x14ac:dyDescent="0.25">
      <c r="A55" s="91"/>
      <c r="B55" s="203"/>
      <c r="C55" s="203"/>
      <c r="D55" s="203"/>
      <c r="E55" s="204"/>
      <c r="F55" s="91"/>
      <c r="G55" s="203"/>
      <c r="H55" s="203"/>
      <c r="I55" s="203"/>
      <c r="J55" s="204"/>
      <c r="K55" s="91"/>
      <c r="L55" s="203"/>
      <c r="M55" s="203"/>
      <c r="N55" s="203"/>
      <c r="O55" s="204"/>
      <c r="P55" s="91"/>
      <c r="Q55" s="91"/>
      <c r="R55" s="91"/>
      <c r="S55" s="91"/>
      <c r="T55" s="91"/>
      <c r="U55" s="91"/>
      <c r="V55" s="91"/>
      <c r="W55" s="91"/>
      <c r="X55" s="91"/>
      <c r="Y55" s="91"/>
      <c r="Z55" s="91"/>
    </row>
    <row r="56" spans="1:26" ht="28.5" x14ac:dyDescent="0.45">
      <c r="A56" s="91"/>
      <c r="B56" s="203"/>
      <c r="C56" s="206" t="s">
        <v>217</v>
      </c>
      <c r="D56" s="203"/>
      <c r="E56" s="126">
        <f>'2. Residential Waste Space'!$G$37+'3. Commercial Waste Space'!$G$38</f>
        <v>160</v>
      </c>
      <c r="F56" s="91"/>
      <c r="G56" s="203"/>
      <c r="H56" s="206" t="s">
        <v>232</v>
      </c>
      <c r="I56" s="203"/>
      <c r="J56" s="126">
        <f>'2. Residential Waste Space'!$N$37+'3. Commercial Waste Space'!$N$38</f>
        <v>1520</v>
      </c>
      <c r="K56" s="91"/>
      <c r="L56" s="203"/>
      <c r="M56" s="206" t="s">
        <v>234</v>
      </c>
      <c r="N56" s="203"/>
      <c r="O56" s="126">
        <f>'2. Residential Waste Space'!$U$37+'3. Commercial Waste Space'!$U$38</f>
        <v>2580</v>
      </c>
      <c r="P56" s="91"/>
      <c r="Q56" s="91"/>
      <c r="R56" s="91">
        <f>ROUNDUP(('2. Residential Waste Space'!U38+'3. Commercial Waste Space'!U39),0)</f>
        <v>5</v>
      </c>
      <c r="S56" s="91"/>
      <c r="T56" s="91"/>
      <c r="U56" s="91"/>
      <c r="V56" s="91"/>
      <c r="W56" s="91"/>
      <c r="X56" s="91"/>
      <c r="Y56" s="91"/>
      <c r="Z56" s="91"/>
    </row>
    <row r="57" spans="1:26" ht="28.5" x14ac:dyDescent="0.45">
      <c r="A57" s="91"/>
      <c r="B57" s="203"/>
      <c r="C57" s="206" t="s">
        <v>240</v>
      </c>
      <c r="D57" s="203"/>
      <c r="E57" s="207">
        <f>'2. Residential Waste Space'!$G$38+'3. Commercial Waste Space'!$G$39</f>
        <v>0.60000000000000009</v>
      </c>
      <c r="F57" s="91"/>
      <c r="G57" s="203"/>
      <c r="H57" s="206" t="s">
        <v>233</v>
      </c>
      <c r="I57" s="203"/>
      <c r="J57" s="207">
        <f>'2. Residential Waste Space'!N38+'3. Commercial Waste Space'!N39</f>
        <v>2.9000000000000004</v>
      </c>
      <c r="K57" s="91"/>
      <c r="L57" s="203"/>
      <c r="M57" s="206" t="s">
        <v>235</v>
      </c>
      <c r="N57" s="203"/>
      <c r="O57" s="207">
        <f>'2. Residential Waste Space'!U38+'3. Commercial Waste Space'!U39</f>
        <v>4.5</v>
      </c>
      <c r="P57" s="91"/>
      <c r="Q57" s="91"/>
      <c r="R57" s="91"/>
      <c r="S57" s="91"/>
      <c r="T57" s="91"/>
      <c r="U57" s="91"/>
      <c r="V57" s="91"/>
      <c r="W57" s="91"/>
      <c r="X57" s="91"/>
      <c r="Y57" s="91"/>
      <c r="Z57" s="91"/>
    </row>
    <row r="58" spans="1:26" ht="15" customHeight="1" x14ac:dyDescent="0.4">
      <c r="A58" s="91"/>
      <c r="B58" s="203"/>
      <c r="C58" s="203"/>
      <c r="D58" s="203"/>
      <c r="E58" s="203"/>
      <c r="F58" s="115"/>
      <c r="G58" s="203"/>
      <c r="H58" s="203"/>
      <c r="I58" s="203"/>
      <c r="J58" s="203"/>
      <c r="K58" s="115"/>
      <c r="L58" s="203"/>
      <c r="M58" s="203"/>
      <c r="N58" s="203"/>
      <c r="O58" s="203"/>
      <c r="P58" s="91"/>
      <c r="Q58" s="91"/>
      <c r="R58" s="91"/>
      <c r="S58" s="91"/>
      <c r="T58" s="91"/>
      <c r="U58" s="91"/>
      <c r="V58" s="91"/>
      <c r="W58" s="91"/>
      <c r="X58" s="91"/>
      <c r="Y58" s="91"/>
      <c r="Z58" s="91"/>
    </row>
    <row r="59" spans="1:26" ht="20.25" customHeight="1" x14ac:dyDescent="0.4">
      <c r="A59" s="91"/>
      <c r="B59" s="115"/>
      <c r="C59" s="115"/>
      <c r="D59" s="115"/>
      <c r="E59" s="115"/>
      <c r="F59" s="91"/>
      <c r="G59" s="115"/>
      <c r="H59" s="115"/>
      <c r="I59" s="115"/>
      <c r="J59" s="115"/>
      <c r="K59" s="91"/>
      <c r="L59" s="115"/>
      <c r="M59" s="115"/>
      <c r="N59" s="115"/>
      <c r="O59" s="115"/>
      <c r="P59" s="91"/>
      <c r="Q59" s="91"/>
      <c r="R59" s="91"/>
      <c r="S59" s="91"/>
      <c r="T59" s="91"/>
      <c r="U59" s="91"/>
      <c r="V59" s="91"/>
      <c r="W59" s="91"/>
      <c r="X59" s="91"/>
      <c r="Y59" s="91"/>
      <c r="Z59" s="91"/>
    </row>
    <row r="60" spans="1:26" ht="15" customHeight="1" x14ac:dyDescent="0.4">
      <c r="A60" s="91"/>
      <c r="B60" s="91"/>
      <c r="C60" s="115" t="s">
        <v>204</v>
      </c>
      <c r="D60" s="91"/>
      <c r="E60" s="91"/>
      <c r="F60" s="91"/>
      <c r="G60" s="91"/>
      <c r="H60" s="91"/>
      <c r="I60" s="91"/>
      <c r="J60" s="91"/>
      <c r="K60" s="91"/>
      <c r="L60" s="91"/>
      <c r="M60" s="91"/>
      <c r="N60" s="91"/>
      <c r="O60" s="91"/>
      <c r="P60" s="91"/>
      <c r="Q60" s="91"/>
      <c r="R60" s="91"/>
      <c r="S60" s="91"/>
      <c r="T60" s="91"/>
      <c r="U60" s="91"/>
      <c r="V60" s="91"/>
      <c r="W60" s="91"/>
      <c r="X60" s="91"/>
      <c r="Y60" s="91"/>
      <c r="Z60" s="91"/>
    </row>
    <row r="61" spans="1:26" ht="15" x14ac:dyDescent="0.25">
      <c r="A61" s="91"/>
      <c r="B61" s="303"/>
      <c r="C61" s="303"/>
      <c r="D61" s="303"/>
      <c r="E61" s="204"/>
      <c r="F61" s="91"/>
      <c r="G61" s="91"/>
      <c r="H61" s="91"/>
      <c r="I61" s="91"/>
      <c r="J61" s="91"/>
      <c r="K61" s="91"/>
      <c r="L61" s="203"/>
      <c r="M61" s="203"/>
      <c r="N61" s="203"/>
      <c r="O61" s="204"/>
      <c r="P61" s="91"/>
      <c r="Q61" s="91"/>
      <c r="R61" s="91"/>
      <c r="S61" s="91"/>
      <c r="T61" s="91"/>
      <c r="U61" s="91"/>
      <c r="V61" s="91"/>
      <c r="W61" s="91"/>
      <c r="X61" s="91"/>
      <c r="Y61" s="91"/>
      <c r="Z61" s="91"/>
    </row>
    <row r="62" spans="1:26" ht="28.5" x14ac:dyDescent="0.45">
      <c r="A62" s="91"/>
      <c r="B62" s="303"/>
      <c r="C62" s="206" t="s">
        <v>230</v>
      </c>
      <c r="D62" s="303"/>
      <c r="E62" s="304">
        <f>('2. Residential Waste Space'!G7+'2. Residential Waste Space'!G8+'2. Residential Waste Space'!G9+'2. Residential Waste Space'!G10)*Assumptions!$E$62</f>
        <v>2</v>
      </c>
      <c r="F62" s="91"/>
      <c r="G62" s="91"/>
      <c r="H62" s="91"/>
      <c r="I62" s="91"/>
      <c r="J62" s="91"/>
      <c r="K62" s="91"/>
      <c r="L62" s="203"/>
      <c r="M62" s="206" t="str">
        <f>IF('1. About the Development'!G10=Assumptions!F14, "Waste Room space required", "Kerbside space required")</f>
        <v>Kerbside space required</v>
      </c>
      <c r="N62" s="203"/>
      <c r="O62" s="207">
        <f>(E57+J57+O57)</f>
        <v>8</v>
      </c>
      <c r="P62" s="91"/>
      <c r="Q62" s="91"/>
      <c r="R62" s="91"/>
      <c r="S62" s="91"/>
      <c r="T62" s="91"/>
      <c r="U62" s="91"/>
      <c r="V62" s="91"/>
      <c r="W62" s="91"/>
      <c r="X62" s="91"/>
      <c r="Y62" s="91"/>
      <c r="Z62" s="91"/>
    </row>
    <row r="63" spans="1:26" ht="15" x14ac:dyDescent="0.25">
      <c r="A63" s="91"/>
      <c r="B63" s="303"/>
      <c r="C63" s="303"/>
      <c r="D63" s="303"/>
      <c r="E63" s="303"/>
      <c r="F63" s="91"/>
      <c r="G63" s="91"/>
      <c r="H63" s="91"/>
      <c r="I63" s="91"/>
      <c r="J63" s="91"/>
      <c r="K63" s="91"/>
      <c r="L63" s="203"/>
      <c r="M63" s="203"/>
      <c r="N63" s="203"/>
      <c r="O63" s="203"/>
      <c r="P63" s="91"/>
      <c r="Q63" s="91"/>
      <c r="R63" s="91"/>
      <c r="S63" s="91"/>
      <c r="T63" s="91"/>
      <c r="U63" s="91"/>
      <c r="V63" s="91"/>
      <c r="W63" s="91"/>
      <c r="X63" s="91"/>
      <c r="Y63" s="91"/>
      <c r="Z63" s="91"/>
    </row>
    <row r="64" spans="1:26" ht="15" x14ac:dyDescent="0.25">
      <c r="A64" s="91"/>
      <c r="B64" s="91"/>
      <c r="C64" s="91"/>
      <c r="D64" s="91"/>
      <c r="E64" s="91"/>
      <c r="F64" s="91"/>
      <c r="G64" s="91"/>
      <c r="H64" s="91"/>
      <c r="I64" s="91"/>
      <c r="J64" s="91"/>
      <c r="K64" s="91"/>
      <c r="L64" s="91"/>
      <c r="M64" s="91"/>
      <c r="N64" s="91"/>
      <c r="O64" s="91"/>
      <c r="P64" s="91"/>
      <c r="Q64" s="91"/>
      <c r="R64" s="91"/>
      <c r="S64" s="91"/>
      <c r="T64" s="91"/>
      <c r="U64" s="91"/>
      <c r="V64" s="91"/>
      <c r="W64" s="91"/>
      <c r="X64" s="91"/>
      <c r="Y64" s="91"/>
      <c r="Z64" s="91"/>
    </row>
    <row r="65" spans="1:26" ht="15" x14ac:dyDescent="0.25">
      <c r="A65" s="91"/>
      <c r="B65" s="91"/>
      <c r="C65" s="91"/>
      <c r="D65" s="91"/>
      <c r="E65" s="91"/>
      <c r="F65" s="91"/>
      <c r="G65" s="91"/>
      <c r="H65" s="91"/>
      <c r="I65" s="91"/>
      <c r="J65" s="91"/>
      <c r="K65" s="91"/>
      <c r="L65" s="91"/>
      <c r="M65" s="91"/>
      <c r="N65" s="91"/>
      <c r="O65" s="91"/>
      <c r="P65" s="91"/>
      <c r="Q65" s="91"/>
      <c r="R65" s="91"/>
      <c r="S65" s="91"/>
      <c r="T65" s="91"/>
      <c r="U65" s="91"/>
      <c r="V65" s="91"/>
      <c r="W65" s="91"/>
      <c r="X65" s="91"/>
      <c r="Y65" s="91"/>
      <c r="Z65" s="91"/>
    </row>
    <row r="66" spans="1:26" ht="15" x14ac:dyDescent="0.25">
      <c r="A66" s="91"/>
      <c r="B66" s="91"/>
      <c r="C66" s="91"/>
      <c r="D66" s="91"/>
      <c r="E66" s="91"/>
      <c r="F66" s="91"/>
      <c r="G66" s="91"/>
      <c r="H66" s="91"/>
      <c r="I66" s="91"/>
      <c r="J66" s="91"/>
      <c r="K66" s="91"/>
      <c r="L66" s="91"/>
      <c r="M66" s="91"/>
      <c r="N66" s="91"/>
      <c r="O66" s="91"/>
      <c r="P66" s="91"/>
      <c r="Q66" s="91"/>
      <c r="R66" s="91"/>
      <c r="S66" s="91"/>
      <c r="T66" s="91"/>
      <c r="U66" s="91"/>
      <c r="V66" s="91"/>
      <c r="W66" s="91"/>
      <c r="X66" s="91"/>
      <c r="Y66" s="91"/>
      <c r="Z66" s="91"/>
    </row>
    <row r="67" spans="1:26" ht="15" x14ac:dyDescent="0.25">
      <c r="A67" s="91"/>
      <c r="B67" s="91"/>
      <c r="C67" s="91"/>
      <c r="D67" s="91"/>
      <c r="E67" s="91"/>
      <c r="F67" s="91"/>
      <c r="G67" s="91"/>
      <c r="H67" s="91"/>
      <c r="I67" s="91"/>
      <c r="J67" s="91"/>
      <c r="K67" s="91"/>
      <c r="L67" s="91"/>
      <c r="M67" s="91"/>
      <c r="N67" s="91"/>
      <c r="O67" s="91"/>
      <c r="P67" s="91"/>
      <c r="Q67" s="91"/>
      <c r="R67" s="91"/>
      <c r="S67" s="91"/>
      <c r="T67" s="91"/>
      <c r="U67" s="91"/>
      <c r="V67" s="91"/>
      <c r="W67" s="91"/>
      <c r="X67" s="91"/>
      <c r="Y67" s="91"/>
      <c r="Z67" s="91"/>
    </row>
    <row r="68" spans="1:26" ht="15" x14ac:dyDescent="0.25">
      <c r="A68" s="91"/>
      <c r="B68" s="91"/>
      <c r="C68" s="91"/>
      <c r="D68" s="91"/>
      <c r="E68" s="91"/>
      <c r="F68" s="91"/>
      <c r="G68" s="91"/>
      <c r="H68" s="91"/>
      <c r="I68" s="91"/>
      <c r="J68" s="91"/>
      <c r="K68" s="91"/>
      <c r="L68" s="91"/>
      <c r="M68" s="91"/>
      <c r="N68" s="91"/>
      <c r="O68" s="91"/>
      <c r="P68" s="91"/>
      <c r="Q68" s="91"/>
      <c r="R68" s="91"/>
      <c r="S68" s="91"/>
      <c r="T68" s="91"/>
      <c r="U68" s="91"/>
      <c r="V68" s="91"/>
      <c r="W68" s="91"/>
      <c r="X68" s="91"/>
      <c r="Y68" s="91"/>
      <c r="Z68" s="91"/>
    </row>
    <row r="69" spans="1:26" ht="15" x14ac:dyDescent="0.25">
      <c r="A69" s="91"/>
      <c r="B69" s="91"/>
      <c r="C69" s="91"/>
      <c r="D69" s="91"/>
      <c r="E69" s="91"/>
      <c r="F69" s="91"/>
      <c r="G69" s="91"/>
      <c r="H69" s="91"/>
      <c r="I69" s="91"/>
      <c r="J69" s="91"/>
      <c r="K69" s="91"/>
      <c r="L69" s="91"/>
      <c r="M69" s="91"/>
      <c r="N69" s="91"/>
      <c r="O69" s="91"/>
      <c r="P69" s="91"/>
      <c r="Q69" s="91"/>
      <c r="R69" s="91"/>
      <c r="S69" s="91"/>
      <c r="T69" s="91"/>
      <c r="U69" s="91"/>
      <c r="V69" s="91"/>
      <c r="W69" s="91"/>
      <c r="X69" s="91"/>
      <c r="Y69" s="91"/>
      <c r="Z69" s="91"/>
    </row>
    <row r="70" spans="1:26" ht="15" x14ac:dyDescent="0.25">
      <c r="A70" s="91"/>
      <c r="B70" s="91"/>
      <c r="C70" s="91"/>
      <c r="D70" s="91"/>
      <c r="E70" s="91"/>
      <c r="F70" s="91"/>
      <c r="G70" s="91"/>
      <c r="H70" s="91"/>
      <c r="I70" s="91"/>
      <c r="J70" s="91"/>
      <c r="K70" s="91"/>
      <c r="L70" s="91"/>
      <c r="M70" s="91"/>
      <c r="N70" s="91"/>
      <c r="O70" s="91"/>
      <c r="P70" s="91"/>
      <c r="Q70" s="91"/>
      <c r="R70" s="91"/>
      <c r="S70" s="91"/>
      <c r="T70" s="91"/>
      <c r="U70" s="91"/>
      <c r="V70" s="91"/>
      <c r="W70" s="91"/>
      <c r="X70" s="91"/>
      <c r="Y70" s="91"/>
      <c r="Z70" s="91"/>
    </row>
    <row r="71" spans="1:26" ht="15" x14ac:dyDescent="0.25">
      <c r="A71" s="91"/>
      <c r="B71" s="91"/>
      <c r="C71" s="91"/>
      <c r="D71" s="91"/>
      <c r="E71" s="91"/>
      <c r="F71" s="91"/>
      <c r="G71" s="91"/>
      <c r="H71" s="91"/>
      <c r="I71" s="91"/>
      <c r="J71" s="91"/>
      <c r="K71" s="91"/>
      <c r="L71" s="91"/>
      <c r="M71" s="91"/>
      <c r="N71" s="91"/>
      <c r="O71" s="91"/>
      <c r="P71" s="91"/>
      <c r="Q71" s="91"/>
      <c r="R71" s="91"/>
      <c r="S71" s="91"/>
      <c r="T71" s="91"/>
      <c r="U71" s="91"/>
      <c r="V71" s="91"/>
      <c r="W71" s="91"/>
      <c r="X71" s="91"/>
      <c r="Y71" s="91"/>
      <c r="Z71" s="91"/>
    </row>
    <row r="72" spans="1:26" ht="15" x14ac:dyDescent="0.25">
      <c r="A72" s="91"/>
      <c r="B72" s="91"/>
      <c r="C72" s="91"/>
      <c r="D72" s="91"/>
      <c r="E72" s="91"/>
      <c r="F72" s="91"/>
      <c r="G72" s="91"/>
      <c r="H72" s="91"/>
      <c r="I72" s="91"/>
      <c r="J72" s="91"/>
      <c r="K72" s="91"/>
      <c r="L72" s="91"/>
      <c r="M72" s="91"/>
      <c r="N72" s="91"/>
      <c r="O72" s="91"/>
      <c r="P72" s="91"/>
      <c r="Q72" s="91"/>
      <c r="R72" s="91"/>
      <c r="S72" s="91"/>
      <c r="T72" s="91"/>
      <c r="U72" s="91"/>
      <c r="V72" s="91"/>
      <c r="W72" s="91"/>
      <c r="X72" s="91"/>
      <c r="Y72" s="91"/>
      <c r="Z72" s="91"/>
    </row>
    <row r="73" spans="1:26" ht="15" x14ac:dyDescent="0.25">
      <c r="A73" s="91"/>
      <c r="B73" s="91"/>
      <c r="C73" s="91"/>
      <c r="D73" s="91"/>
      <c r="E73" s="91"/>
      <c r="F73" s="91"/>
      <c r="G73" s="91"/>
      <c r="H73" s="91"/>
      <c r="I73" s="91"/>
      <c r="J73" s="91"/>
      <c r="K73" s="91"/>
      <c r="L73" s="91"/>
      <c r="M73" s="91"/>
      <c r="N73" s="91"/>
      <c r="O73" s="91"/>
      <c r="P73" s="91"/>
      <c r="Q73" s="91"/>
      <c r="R73" s="91"/>
      <c r="S73" s="91"/>
      <c r="T73" s="91"/>
      <c r="U73" s="91"/>
      <c r="V73" s="91"/>
      <c r="W73" s="91"/>
      <c r="X73" s="91"/>
      <c r="Y73" s="91"/>
      <c r="Z73" s="91"/>
    </row>
    <row r="74" spans="1:26" ht="15" x14ac:dyDescent="0.25">
      <c r="A74" s="91"/>
      <c r="B74" s="91"/>
      <c r="C74" s="91"/>
      <c r="D74" s="91"/>
      <c r="E74" s="91"/>
      <c r="F74" s="91"/>
      <c r="G74" s="91"/>
      <c r="H74" s="91"/>
      <c r="I74" s="91"/>
      <c r="J74" s="91"/>
      <c r="K74" s="91"/>
      <c r="L74" s="91"/>
      <c r="M74" s="91"/>
      <c r="N74" s="91"/>
      <c r="O74" s="91"/>
      <c r="P74" s="91"/>
      <c r="Q74" s="91"/>
      <c r="R74" s="91"/>
      <c r="S74" s="91"/>
      <c r="T74" s="91"/>
      <c r="U74" s="91"/>
      <c r="V74" s="91"/>
      <c r="W74" s="91"/>
      <c r="X74" s="91"/>
      <c r="Y74" s="91"/>
      <c r="Z74" s="91"/>
    </row>
    <row r="75" spans="1:26" ht="15" x14ac:dyDescent="0.25">
      <c r="A75" s="91"/>
      <c r="B75" s="91"/>
      <c r="C75" s="91"/>
      <c r="D75" s="91"/>
      <c r="E75" s="91"/>
      <c r="F75" s="91"/>
      <c r="G75" s="91"/>
      <c r="H75" s="91"/>
      <c r="I75" s="91"/>
      <c r="J75" s="91"/>
      <c r="K75" s="91"/>
      <c r="L75" s="91"/>
      <c r="M75" s="91"/>
      <c r="N75" s="91"/>
      <c r="O75" s="91"/>
      <c r="P75" s="91"/>
      <c r="Q75" s="91"/>
      <c r="R75" s="91"/>
      <c r="S75" s="91"/>
      <c r="T75" s="91"/>
      <c r="U75" s="91"/>
      <c r="V75" s="91"/>
      <c r="W75" s="91"/>
      <c r="X75" s="91"/>
      <c r="Y75" s="91"/>
      <c r="Z75" s="91"/>
    </row>
    <row r="76" spans="1:26" ht="15" x14ac:dyDescent="0.25">
      <c r="A76" s="91"/>
      <c r="B76" s="91"/>
      <c r="C76" s="91"/>
      <c r="D76" s="91"/>
      <c r="E76" s="91"/>
      <c r="F76" s="91"/>
      <c r="G76" s="91"/>
      <c r="H76" s="91"/>
      <c r="I76" s="91"/>
      <c r="J76" s="91"/>
      <c r="K76" s="91"/>
      <c r="L76" s="91"/>
      <c r="M76" s="91"/>
      <c r="N76" s="91"/>
      <c r="O76" s="91"/>
      <c r="P76" s="91"/>
      <c r="Q76" s="91"/>
      <c r="R76" s="91"/>
      <c r="S76" s="91"/>
      <c r="T76" s="91"/>
      <c r="U76" s="91"/>
      <c r="V76" s="91"/>
      <c r="W76" s="91"/>
      <c r="X76" s="91"/>
      <c r="Y76" s="91"/>
      <c r="Z76" s="91"/>
    </row>
    <row r="77" spans="1:26" ht="15" x14ac:dyDescent="0.25">
      <c r="A77" s="91"/>
      <c r="B77" s="91"/>
      <c r="C77" s="91"/>
      <c r="D77" s="91"/>
      <c r="E77" s="91"/>
      <c r="F77" s="91"/>
      <c r="G77" s="91"/>
      <c r="H77" s="91"/>
      <c r="I77" s="91"/>
      <c r="J77" s="91"/>
      <c r="K77" s="91"/>
      <c r="L77" s="91"/>
      <c r="M77" s="91"/>
      <c r="N77" s="91"/>
      <c r="O77" s="91"/>
      <c r="P77" s="91"/>
      <c r="Q77" s="91"/>
      <c r="R77" s="91"/>
      <c r="S77" s="91"/>
      <c r="T77" s="91"/>
      <c r="U77" s="91"/>
      <c r="V77" s="91"/>
      <c r="W77" s="91"/>
      <c r="X77" s="91"/>
      <c r="Y77" s="91"/>
      <c r="Z77" s="91"/>
    </row>
    <row r="78" spans="1:26" ht="15" x14ac:dyDescent="0.25">
      <c r="A78" s="91"/>
      <c r="B78" s="91"/>
      <c r="C78" s="91"/>
      <c r="D78" s="91"/>
      <c r="E78" s="91"/>
      <c r="F78" s="91"/>
      <c r="G78" s="91"/>
      <c r="H78" s="91"/>
      <c r="I78" s="91"/>
      <c r="J78" s="91"/>
      <c r="K78" s="91"/>
      <c r="L78" s="91"/>
      <c r="M78" s="91"/>
      <c r="N78" s="91"/>
      <c r="O78" s="91"/>
      <c r="P78" s="91"/>
      <c r="Q78" s="91"/>
      <c r="R78" s="91"/>
      <c r="S78" s="91"/>
      <c r="T78" s="91"/>
      <c r="U78" s="91"/>
      <c r="V78" s="91"/>
      <c r="W78" s="91"/>
      <c r="X78" s="91"/>
      <c r="Y78" s="91"/>
      <c r="Z78" s="91"/>
    </row>
    <row r="79" spans="1:26" ht="15" x14ac:dyDescent="0.25">
      <c r="A79" s="91"/>
      <c r="B79" s="91"/>
      <c r="C79" s="91"/>
      <c r="D79" s="91"/>
      <c r="E79" s="91"/>
      <c r="F79" s="91"/>
      <c r="G79" s="91"/>
      <c r="H79" s="91"/>
      <c r="I79" s="91"/>
      <c r="J79" s="91"/>
      <c r="K79" s="91"/>
      <c r="L79" s="91"/>
      <c r="M79" s="91"/>
      <c r="N79" s="91"/>
      <c r="O79" s="91"/>
      <c r="P79" s="91"/>
      <c r="Q79" s="91"/>
      <c r="R79" s="91"/>
      <c r="S79" s="91"/>
      <c r="T79" s="91"/>
      <c r="U79" s="91"/>
      <c r="V79" s="91"/>
      <c r="W79" s="91"/>
      <c r="X79" s="91"/>
      <c r="Y79" s="91"/>
      <c r="Z79" s="91"/>
    </row>
    <row r="80" spans="1:26" ht="15" x14ac:dyDescent="0.25">
      <c r="A80" s="91"/>
      <c r="B80" s="91"/>
      <c r="C80" s="91"/>
      <c r="D80" s="91"/>
      <c r="E80" s="91"/>
      <c r="F80" s="91"/>
      <c r="G80" s="91"/>
      <c r="H80" s="91"/>
      <c r="I80" s="91"/>
      <c r="J80" s="91"/>
      <c r="K80" s="91"/>
      <c r="L80" s="91"/>
      <c r="M80" s="91"/>
      <c r="N80" s="91"/>
      <c r="O80" s="91"/>
      <c r="P80" s="91"/>
      <c r="Q80" s="91"/>
      <c r="R80" s="91"/>
      <c r="S80" s="91"/>
      <c r="T80" s="91"/>
      <c r="U80" s="91"/>
      <c r="V80" s="91"/>
      <c r="W80" s="91"/>
      <c r="X80" s="91"/>
      <c r="Y80" s="91"/>
      <c r="Z80" s="91"/>
    </row>
    <row r="81" spans="1:26" ht="15" x14ac:dyDescent="0.25">
      <c r="A81" s="91"/>
      <c r="B81" s="91"/>
      <c r="C81" s="91"/>
      <c r="D81" s="91"/>
      <c r="E81" s="91"/>
      <c r="F81" s="91"/>
      <c r="G81" s="91"/>
      <c r="H81" s="91"/>
      <c r="I81" s="91"/>
      <c r="J81" s="91"/>
      <c r="K81" s="91"/>
      <c r="L81" s="91"/>
      <c r="M81" s="91"/>
      <c r="N81" s="91"/>
      <c r="O81" s="91"/>
      <c r="P81" s="91"/>
      <c r="Q81" s="91"/>
      <c r="R81" s="91"/>
      <c r="S81" s="91"/>
      <c r="T81" s="91"/>
      <c r="U81" s="91"/>
      <c r="V81" s="91"/>
      <c r="W81" s="91"/>
      <c r="X81" s="91"/>
      <c r="Y81" s="91"/>
      <c r="Z81" s="91"/>
    </row>
    <row r="82" spans="1:26" ht="15" x14ac:dyDescent="0.25">
      <c r="A82" s="91"/>
      <c r="B82" s="91"/>
      <c r="C82" s="91"/>
      <c r="D82" s="91"/>
      <c r="E82" s="91"/>
      <c r="F82" s="91"/>
      <c r="G82" s="91"/>
      <c r="H82" s="91"/>
      <c r="I82" s="91"/>
      <c r="J82" s="91"/>
      <c r="K82" s="91"/>
      <c r="L82" s="91"/>
      <c r="M82" s="91"/>
      <c r="N82" s="91"/>
      <c r="O82" s="91"/>
      <c r="P82" s="91"/>
      <c r="Q82" s="91"/>
      <c r="R82" s="91"/>
      <c r="S82" s="91"/>
      <c r="T82" s="91"/>
      <c r="U82" s="91"/>
      <c r="V82" s="91"/>
      <c r="W82" s="91"/>
      <c r="X82" s="91"/>
      <c r="Y82" s="91"/>
      <c r="Z82" s="91"/>
    </row>
    <row r="83" spans="1:26" ht="15" x14ac:dyDescent="0.25">
      <c r="A83" s="91"/>
      <c r="B83" s="91"/>
      <c r="C83" s="91"/>
      <c r="D83" s="91"/>
      <c r="E83" s="91"/>
      <c r="F83" s="91"/>
      <c r="G83" s="91"/>
      <c r="H83" s="91"/>
      <c r="I83" s="91"/>
      <c r="J83" s="91"/>
      <c r="K83" s="91"/>
      <c r="L83" s="91"/>
      <c r="M83" s="91"/>
      <c r="N83" s="91"/>
      <c r="O83" s="91"/>
      <c r="P83" s="91"/>
      <c r="Q83" s="91"/>
      <c r="R83" s="91"/>
      <c r="S83" s="91"/>
      <c r="T83" s="91"/>
      <c r="U83" s="91"/>
      <c r="V83" s="91"/>
      <c r="W83" s="91"/>
      <c r="X83" s="91"/>
      <c r="Y83" s="91"/>
      <c r="Z83" s="91"/>
    </row>
    <row r="84" spans="1:26" ht="15" x14ac:dyDescent="0.25">
      <c r="A84" s="91"/>
      <c r="B84" s="91"/>
      <c r="C84" s="91"/>
      <c r="D84" s="91"/>
      <c r="E84" s="91"/>
      <c r="F84" s="91"/>
      <c r="G84" s="91"/>
      <c r="H84" s="91"/>
      <c r="I84" s="91"/>
      <c r="J84" s="91"/>
      <c r="K84" s="91"/>
      <c r="L84" s="91"/>
      <c r="M84" s="91"/>
      <c r="N84" s="91"/>
      <c r="O84" s="91"/>
      <c r="P84" s="91"/>
      <c r="Q84" s="91"/>
      <c r="R84" s="91"/>
      <c r="S84" s="91"/>
      <c r="T84" s="91"/>
      <c r="U84" s="91"/>
      <c r="V84" s="91"/>
      <c r="W84" s="91"/>
      <c r="X84" s="91"/>
      <c r="Y84" s="91"/>
      <c r="Z84" s="91"/>
    </row>
    <row r="85" spans="1:26" ht="15" x14ac:dyDescent="0.25">
      <c r="A85" s="91"/>
      <c r="B85" s="91"/>
      <c r="C85" s="91"/>
      <c r="D85" s="91"/>
      <c r="E85" s="91"/>
      <c r="F85" s="91"/>
      <c r="G85" s="91"/>
      <c r="H85" s="91"/>
      <c r="I85" s="91"/>
      <c r="J85" s="91"/>
      <c r="K85" s="91"/>
      <c r="L85" s="91"/>
      <c r="M85" s="91"/>
      <c r="N85" s="91"/>
      <c r="O85" s="91"/>
      <c r="P85" s="91"/>
      <c r="Q85" s="91"/>
      <c r="R85" s="91"/>
      <c r="S85" s="91"/>
      <c r="T85" s="91"/>
      <c r="U85" s="91"/>
      <c r="V85" s="91"/>
      <c r="W85" s="91"/>
      <c r="X85" s="91"/>
      <c r="Y85" s="91"/>
      <c r="Z85" s="91"/>
    </row>
    <row r="86" spans="1:26" ht="15" x14ac:dyDescent="0.25">
      <c r="A86" s="91"/>
      <c r="B86" s="91"/>
      <c r="C86" s="91"/>
      <c r="D86" s="91"/>
      <c r="E86" s="91"/>
      <c r="F86" s="91"/>
      <c r="G86" s="91"/>
      <c r="H86" s="91"/>
      <c r="I86" s="91"/>
      <c r="J86" s="91"/>
      <c r="K86" s="91"/>
      <c r="L86" s="91"/>
      <c r="M86" s="91"/>
      <c r="N86" s="91"/>
      <c r="O86" s="91"/>
      <c r="P86" s="91"/>
      <c r="Q86" s="91"/>
      <c r="R86" s="91"/>
      <c r="S86" s="91"/>
      <c r="T86" s="91"/>
      <c r="U86" s="91"/>
      <c r="V86" s="91"/>
      <c r="W86" s="91"/>
      <c r="X86" s="91"/>
      <c r="Y86" s="91"/>
      <c r="Z86" s="91"/>
    </row>
    <row r="87" spans="1:26" ht="15" x14ac:dyDescent="0.25">
      <c r="A87" s="91"/>
      <c r="B87" s="91"/>
      <c r="C87" s="91"/>
      <c r="D87" s="91"/>
      <c r="E87" s="91"/>
      <c r="F87" s="91"/>
      <c r="G87" s="91"/>
      <c r="H87" s="91"/>
      <c r="I87" s="91"/>
      <c r="J87" s="91"/>
      <c r="K87" s="91"/>
      <c r="L87" s="91"/>
      <c r="M87" s="91"/>
      <c r="N87" s="91"/>
      <c r="O87" s="91"/>
      <c r="P87" s="91"/>
      <c r="Q87" s="91"/>
      <c r="R87" s="91"/>
      <c r="S87" s="91"/>
      <c r="T87" s="91"/>
      <c r="U87" s="91"/>
      <c r="V87" s="91"/>
      <c r="W87" s="91"/>
      <c r="X87" s="91"/>
      <c r="Y87" s="91"/>
      <c r="Z87" s="91"/>
    </row>
    <row r="88" spans="1:26" ht="15" x14ac:dyDescent="0.25">
      <c r="A88" s="91"/>
      <c r="B88" s="91"/>
      <c r="C88" s="91"/>
      <c r="D88" s="91"/>
      <c r="E88" s="91"/>
      <c r="F88" s="91"/>
      <c r="G88" s="91"/>
      <c r="H88" s="91"/>
      <c r="I88" s="91"/>
      <c r="J88" s="91"/>
      <c r="K88" s="91"/>
      <c r="L88" s="91"/>
      <c r="M88" s="91"/>
      <c r="N88" s="91"/>
      <c r="O88" s="91"/>
      <c r="P88" s="91"/>
      <c r="Q88" s="91"/>
      <c r="R88" s="91"/>
      <c r="S88" s="91"/>
      <c r="T88" s="91"/>
      <c r="U88" s="91"/>
      <c r="V88" s="91"/>
      <c r="W88" s="91"/>
      <c r="X88" s="91"/>
      <c r="Y88" s="91"/>
      <c r="Z88" s="91"/>
    </row>
    <row r="89" spans="1:26" ht="15" x14ac:dyDescent="0.25">
      <c r="A89" s="91"/>
      <c r="B89" s="91"/>
      <c r="C89" s="91"/>
      <c r="D89" s="91"/>
      <c r="E89" s="91"/>
      <c r="F89" s="91"/>
      <c r="G89" s="91"/>
      <c r="H89" s="91"/>
      <c r="I89" s="91"/>
      <c r="J89" s="91"/>
      <c r="K89" s="91"/>
      <c r="L89" s="91"/>
      <c r="M89" s="91"/>
      <c r="N89" s="91"/>
      <c r="O89" s="91"/>
      <c r="P89" s="91"/>
      <c r="Q89" s="91"/>
      <c r="R89" s="91"/>
      <c r="S89" s="91"/>
      <c r="T89" s="91"/>
      <c r="U89" s="91"/>
      <c r="V89" s="91"/>
      <c r="W89" s="91"/>
      <c r="X89" s="91"/>
      <c r="Y89" s="91"/>
      <c r="Z89" s="91"/>
    </row>
    <row r="90" spans="1:26" ht="15" x14ac:dyDescent="0.25">
      <c r="A90" s="91"/>
      <c r="B90" s="91"/>
      <c r="C90" s="91"/>
      <c r="D90" s="91"/>
      <c r="E90" s="91"/>
      <c r="F90" s="91"/>
      <c r="G90" s="91"/>
      <c r="H90" s="91"/>
      <c r="I90" s="91"/>
      <c r="J90" s="91"/>
      <c r="K90" s="91"/>
      <c r="L90" s="91"/>
      <c r="M90" s="91"/>
      <c r="N90" s="91"/>
      <c r="O90" s="91"/>
      <c r="P90" s="91"/>
      <c r="Q90" s="91"/>
      <c r="R90" s="91"/>
      <c r="S90" s="91"/>
      <c r="T90" s="91"/>
      <c r="U90" s="91"/>
      <c r="V90" s="91"/>
      <c r="W90" s="91"/>
      <c r="X90" s="91"/>
      <c r="Y90" s="91"/>
      <c r="Z90" s="91"/>
    </row>
    <row r="91" spans="1:26" ht="15" x14ac:dyDescent="0.25">
      <c r="A91" s="91"/>
      <c r="B91" s="91"/>
      <c r="C91" s="91"/>
      <c r="D91" s="91"/>
      <c r="E91" s="91"/>
      <c r="F91" s="91"/>
      <c r="G91" s="91"/>
      <c r="H91" s="91"/>
      <c r="I91" s="91"/>
      <c r="J91" s="91"/>
      <c r="K91" s="91"/>
      <c r="L91" s="91"/>
      <c r="M91" s="91"/>
      <c r="N91" s="91"/>
      <c r="O91" s="91"/>
      <c r="P91" s="91"/>
      <c r="Q91" s="91"/>
      <c r="R91" s="91"/>
      <c r="S91" s="91"/>
      <c r="T91" s="91"/>
      <c r="U91" s="91"/>
      <c r="V91" s="91"/>
      <c r="W91" s="91"/>
      <c r="X91" s="91"/>
      <c r="Y91" s="91"/>
      <c r="Z91" s="91"/>
    </row>
    <row r="92" spans="1:26" ht="15" x14ac:dyDescent="0.25">
      <c r="A92" s="91"/>
      <c r="B92" s="91"/>
      <c r="C92" s="91"/>
      <c r="D92" s="91"/>
      <c r="E92" s="91"/>
      <c r="F92" s="91"/>
      <c r="G92" s="91"/>
      <c r="H92" s="91"/>
      <c r="I92" s="91"/>
      <c r="J92" s="91"/>
      <c r="K92" s="91"/>
      <c r="L92" s="91"/>
      <c r="M92" s="91"/>
      <c r="N92" s="91"/>
      <c r="O92" s="91"/>
      <c r="P92" s="91"/>
      <c r="Q92" s="91"/>
      <c r="R92" s="91"/>
      <c r="S92" s="91"/>
      <c r="T92" s="91"/>
      <c r="U92" s="91"/>
      <c r="V92" s="91"/>
      <c r="W92" s="91"/>
      <c r="X92" s="91"/>
      <c r="Y92" s="91"/>
      <c r="Z92" s="91"/>
    </row>
    <row r="93" spans="1:26" ht="15" x14ac:dyDescent="0.25">
      <c r="A93" s="91"/>
      <c r="B93" s="91"/>
      <c r="C93" s="91"/>
      <c r="D93" s="91"/>
      <c r="E93" s="91"/>
      <c r="F93" s="91"/>
      <c r="G93" s="91"/>
      <c r="H93" s="91"/>
      <c r="I93" s="91"/>
      <c r="J93" s="91"/>
      <c r="K93" s="91"/>
      <c r="L93" s="91"/>
      <c r="M93" s="91"/>
      <c r="N93" s="91"/>
      <c r="O93" s="91"/>
      <c r="P93" s="91"/>
      <c r="Q93" s="91"/>
      <c r="R93" s="91"/>
      <c r="S93" s="91"/>
      <c r="T93" s="91"/>
      <c r="U93" s="91"/>
      <c r="V93" s="91"/>
      <c r="W93" s="91"/>
      <c r="X93" s="91"/>
      <c r="Y93" s="91"/>
      <c r="Z93" s="91"/>
    </row>
    <row r="94" spans="1:26" ht="15" x14ac:dyDescent="0.25">
      <c r="A94" s="91"/>
      <c r="B94" s="91"/>
      <c r="C94" s="91"/>
      <c r="D94" s="91"/>
      <c r="E94" s="91"/>
      <c r="F94" s="91"/>
      <c r="G94" s="91"/>
      <c r="H94" s="91"/>
      <c r="I94" s="91"/>
      <c r="J94" s="91"/>
      <c r="K94" s="91"/>
      <c r="L94" s="91"/>
      <c r="M94" s="91"/>
      <c r="N94" s="91"/>
      <c r="O94" s="91"/>
      <c r="P94" s="91"/>
      <c r="Q94" s="91"/>
      <c r="R94" s="91"/>
      <c r="S94" s="91"/>
      <c r="T94" s="91"/>
      <c r="U94" s="91"/>
      <c r="V94" s="91"/>
      <c r="W94" s="91"/>
      <c r="X94" s="91"/>
      <c r="Y94" s="91"/>
      <c r="Z94" s="91"/>
    </row>
    <row r="95" spans="1:26" ht="15" x14ac:dyDescent="0.25">
      <c r="B95" s="91"/>
      <c r="C95" s="91"/>
      <c r="D95" s="91"/>
      <c r="E95" s="91"/>
      <c r="G95" s="91"/>
      <c r="H95" s="91"/>
      <c r="I95" s="91"/>
      <c r="J95" s="91"/>
      <c r="L95" s="91"/>
      <c r="M95" s="91"/>
      <c r="N95" s="91"/>
      <c r="O95" s="91"/>
    </row>
  </sheetData>
  <mergeCells count="4">
    <mergeCell ref="C18:J18"/>
    <mergeCell ref="C15:J15"/>
    <mergeCell ref="C16:J16"/>
    <mergeCell ref="C17:J17"/>
  </mergeCells>
  <conditionalFormatting sqref="E41">
    <cfRule type="expression" dxfId="47" priority="71">
      <formula>$E$41=0</formula>
    </cfRule>
  </conditionalFormatting>
  <conditionalFormatting sqref="E42">
    <cfRule type="expression" dxfId="46" priority="70">
      <formula>$E$42=0</formula>
    </cfRule>
  </conditionalFormatting>
  <conditionalFormatting sqref="E43">
    <cfRule type="expression" dxfId="45" priority="69">
      <formula>$E$43=0</formula>
    </cfRule>
  </conditionalFormatting>
  <conditionalFormatting sqref="E44">
    <cfRule type="expression" dxfId="44" priority="68">
      <formula>$E$44=0</formula>
    </cfRule>
  </conditionalFormatting>
  <conditionalFormatting sqref="E45">
    <cfRule type="expression" dxfId="43" priority="67">
      <formula>$E$45=0</formula>
    </cfRule>
  </conditionalFormatting>
  <conditionalFormatting sqref="E46">
    <cfRule type="expression" dxfId="42" priority="65">
      <formula>$E$46=0</formula>
    </cfRule>
  </conditionalFormatting>
  <conditionalFormatting sqref="E47">
    <cfRule type="expression" dxfId="41" priority="16">
      <formula>$E$47=0</formula>
    </cfRule>
  </conditionalFormatting>
  <conditionalFormatting sqref="E50:E52">
    <cfRule type="expression" dxfId="40" priority="63">
      <formula>$E$50=0</formula>
    </cfRule>
  </conditionalFormatting>
  <conditionalFormatting sqref="E53">
    <cfRule type="expression" dxfId="39" priority="79" stopIfTrue="1">
      <formula>($E$35+$E$37)&lt;$E$56</formula>
    </cfRule>
  </conditionalFormatting>
  <conditionalFormatting sqref="J24">
    <cfRule type="expression" dxfId="38" priority="42">
      <formula>$J$24=0</formula>
    </cfRule>
  </conditionalFormatting>
  <conditionalFormatting sqref="J25">
    <cfRule type="expression" dxfId="37" priority="41">
      <formula>$J$25=0</formula>
    </cfRule>
  </conditionalFormatting>
  <conditionalFormatting sqref="J26">
    <cfRule type="expression" dxfId="36" priority="40">
      <formula>$J$26=0</formula>
    </cfRule>
  </conditionalFormatting>
  <conditionalFormatting sqref="J27">
    <cfRule type="expression" dxfId="35" priority="39">
      <formula>$J$27=0</formula>
    </cfRule>
  </conditionalFormatting>
  <conditionalFormatting sqref="J28">
    <cfRule type="expression" dxfId="34" priority="38">
      <formula>$J$28=0</formula>
    </cfRule>
  </conditionalFormatting>
  <conditionalFormatting sqref="J29">
    <cfRule type="expression" dxfId="33" priority="37">
      <formula>$J$29=0</formula>
    </cfRule>
  </conditionalFormatting>
  <conditionalFormatting sqref="J41">
    <cfRule type="expression" dxfId="32" priority="60">
      <formula>$J$41=0</formula>
    </cfRule>
  </conditionalFormatting>
  <conditionalFormatting sqref="J42:J43">
    <cfRule type="expression" dxfId="31" priority="59">
      <formula>$J$42=0</formula>
    </cfRule>
  </conditionalFormatting>
  <conditionalFormatting sqref="J44">
    <cfRule type="expression" dxfId="30" priority="58">
      <formula>$J$44=0</formula>
    </cfRule>
  </conditionalFormatting>
  <conditionalFormatting sqref="J45">
    <cfRule type="expression" dxfId="29" priority="57">
      <formula>$J$45=0</formula>
    </cfRule>
  </conditionalFormatting>
  <conditionalFormatting sqref="J46">
    <cfRule type="expression" dxfId="28" priority="56">
      <formula>$J$46=0</formula>
    </cfRule>
  </conditionalFormatting>
  <conditionalFormatting sqref="J47">
    <cfRule type="expression" dxfId="27" priority="55">
      <formula>$J$47=0</formula>
    </cfRule>
  </conditionalFormatting>
  <conditionalFormatting sqref="J48">
    <cfRule type="expression" dxfId="26" priority="54">
      <formula>$J$48=0</formula>
    </cfRule>
  </conditionalFormatting>
  <conditionalFormatting sqref="J49:J50 J52">
    <cfRule type="expression" dxfId="25" priority="52">
      <formula>$J$52=0</formula>
    </cfRule>
  </conditionalFormatting>
  <conditionalFormatting sqref="J51">
    <cfRule type="expression" dxfId="24" priority="53">
      <formula>$J$51=0</formula>
    </cfRule>
  </conditionalFormatting>
  <conditionalFormatting sqref="J53">
    <cfRule type="expression" dxfId="23" priority="80" stopIfTrue="1">
      <formula>($J$35+$J$37)&lt;$J$56</formula>
    </cfRule>
  </conditionalFormatting>
  <conditionalFormatting sqref="M24">
    <cfRule type="expression" dxfId="22" priority="35">
      <formula>$M$24=0</formula>
    </cfRule>
  </conditionalFormatting>
  <conditionalFormatting sqref="M25">
    <cfRule type="expression" dxfId="21" priority="34">
      <formula>$M$25=0</formula>
    </cfRule>
  </conditionalFormatting>
  <conditionalFormatting sqref="M26">
    <cfRule type="expression" dxfId="20" priority="33">
      <formula>$M$26=0</formula>
    </cfRule>
  </conditionalFormatting>
  <conditionalFormatting sqref="M27">
    <cfRule type="expression" dxfId="19" priority="32">
      <formula>$M$27=0</formula>
    </cfRule>
  </conditionalFormatting>
  <conditionalFormatting sqref="M28">
    <cfRule type="expression" dxfId="18" priority="31">
      <formula>$M$28=0</formula>
    </cfRule>
  </conditionalFormatting>
  <conditionalFormatting sqref="M29">
    <cfRule type="expression" dxfId="17" priority="30">
      <formula>$M$29=0</formula>
    </cfRule>
  </conditionalFormatting>
  <conditionalFormatting sqref="N24">
    <cfRule type="cellIs" dxfId="16" priority="15" operator="equal">
      <formula>0</formula>
    </cfRule>
  </conditionalFormatting>
  <conditionalFormatting sqref="N25">
    <cfRule type="expression" dxfId="15" priority="29">
      <formula>$N$25=0</formula>
    </cfRule>
  </conditionalFormatting>
  <conditionalFormatting sqref="N26:N30">
    <cfRule type="cellIs" dxfId="14" priority="9" operator="equal">
      <formula>0</formula>
    </cfRule>
  </conditionalFormatting>
  <conditionalFormatting sqref="O24:O30">
    <cfRule type="cellIs" dxfId="13" priority="3" operator="equal">
      <formula>0</formula>
    </cfRule>
  </conditionalFormatting>
  <conditionalFormatting sqref="O41:O43">
    <cfRule type="expression" dxfId="12" priority="1">
      <formula>$O$43=0</formula>
    </cfRule>
  </conditionalFormatting>
  <conditionalFormatting sqref="O44">
    <cfRule type="expression" dxfId="11" priority="48">
      <formula>$O$44=0</formula>
    </cfRule>
  </conditionalFormatting>
  <conditionalFormatting sqref="O45">
    <cfRule type="expression" dxfId="10" priority="47">
      <formula>$O$45=0</formula>
    </cfRule>
  </conditionalFormatting>
  <conditionalFormatting sqref="O46">
    <cfRule type="expression" dxfId="9" priority="46">
      <formula>$O$46=0</formula>
    </cfRule>
  </conditionalFormatting>
  <conditionalFormatting sqref="O47">
    <cfRule type="expression" dxfId="8" priority="45">
      <formula>$O$47=0</formula>
    </cfRule>
  </conditionalFormatting>
  <conditionalFormatting sqref="O48">
    <cfRule type="expression" dxfId="7" priority="44">
      <formula>$O$48=0</formula>
    </cfRule>
  </conditionalFormatting>
  <conditionalFormatting sqref="O49:O52">
    <cfRule type="expression" dxfId="6" priority="43">
      <formula>$O$49=0</formula>
    </cfRule>
  </conditionalFormatting>
  <conditionalFormatting sqref="O53">
    <cfRule type="expression" dxfId="5" priority="81" stopIfTrue="1">
      <formula>($O$35+$O$37)&lt;$O$56</formula>
    </cfRule>
  </conditionalFormatting>
  <pageMargins left="0.25" right="0.25" top="0.75" bottom="0.75" header="0.3" footer="0.3"/>
  <pageSetup paperSize="8" orientation="landscape" r:id="rId1"/>
  <ignoredErrors>
    <ignoredError sqref="M35 H35" formula="1"/>
  </ignoredErrors>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theme="3" tint="0.59999389629810485"/>
  </sheetPr>
  <dimension ref="A1:AC112"/>
  <sheetViews>
    <sheetView showGridLines="0" showRowColHeaders="0" zoomScale="50" zoomScaleNormal="50" workbookViewId="0"/>
  </sheetViews>
  <sheetFormatPr defaultRowHeight="14.25" x14ac:dyDescent="0.2"/>
  <cols>
    <col min="1" max="1" width="3" customWidth="1"/>
    <col min="2" max="2" width="2.75" customWidth="1"/>
    <col min="3" max="3" width="75.625" customWidth="1"/>
    <col min="4" max="4" width="1.625" customWidth="1"/>
    <col min="5" max="5" width="55.625" customWidth="1"/>
    <col min="6" max="6" width="2" customWidth="1"/>
    <col min="7" max="7" width="75.75" customWidth="1"/>
    <col min="8" max="8" width="1.75" customWidth="1"/>
    <col min="9" max="9" width="55.75" customWidth="1"/>
  </cols>
  <sheetData>
    <row r="1" spans="1:29" ht="15" x14ac:dyDescent="0.25">
      <c r="A1" s="22"/>
      <c r="B1" s="22"/>
      <c r="C1" s="22"/>
      <c r="D1" s="22"/>
      <c r="E1" s="22"/>
      <c r="F1" s="22"/>
      <c r="G1" s="22"/>
      <c r="H1" s="22"/>
      <c r="I1" s="22"/>
      <c r="J1" s="22"/>
      <c r="K1" s="22"/>
      <c r="L1" s="22"/>
      <c r="M1" s="22"/>
      <c r="N1" s="22"/>
      <c r="O1" s="22"/>
      <c r="P1" s="22"/>
      <c r="Q1" s="22"/>
      <c r="R1" s="22"/>
      <c r="S1" s="22"/>
      <c r="T1" s="22"/>
      <c r="U1" s="22"/>
      <c r="V1" s="22"/>
      <c r="W1" s="22"/>
      <c r="X1" s="22"/>
      <c r="Y1" s="22"/>
      <c r="Z1" s="22"/>
    </row>
    <row r="2" spans="1:29" s="1" customFormat="1" ht="36" x14ac:dyDescent="0.55000000000000004">
      <c r="A2" s="22"/>
      <c r="B2" s="3"/>
      <c r="C2" s="8" t="s">
        <v>129</v>
      </c>
      <c r="D2" s="8"/>
      <c r="E2" s="8"/>
      <c r="F2" s="8"/>
      <c r="G2" s="3"/>
      <c r="H2" s="3"/>
      <c r="I2" s="3"/>
      <c r="J2" s="3"/>
      <c r="K2" s="3"/>
      <c r="L2" s="3"/>
      <c r="M2" s="3"/>
      <c r="N2" s="3"/>
      <c r="O2" s="3"/>
      <c r="P2" s="3"/>
      <c r="Q2" s="3"/>
      <c r="R2" s="3"/>
      <c r="S2" s="3"/>
      <c r="T2" s="3"/>
      <c r="U2" s="3"/>
      <c r="V2" s="3"/>
      <c r="W2" s="3"/>
      <c r="X2" s="3"/>
      <c r="Y2" s="3"/>
      <c r="Z2" s="3"/>
      <c r="AA2"/>
      <c r="AB2"/>
      <c r="AC2"/>
    </row>
    <row r="3" spans="1:29" ht="15" x14ac:dyDescent="0.25">
      <c r="A3" s="22"/>
      <c r="B3" s="22"/>
      <c r="C3" s="22"/>
      <c r="D3" s="22"/>
      <c r="E3" s="22"/>
      <c r="F3" s="22"/>
      <c r="G3" s="22"/>
      <c r="H3" s="22"/>
      <c r="I3" s="22"/>
      <c r="J3" s="22"/>
      <c r="K3" s="22"/>
      <c r="L3" s="22"/>
      <c r="M3" s="22"/>
      <c r="N3" s="22"/>
      <c r="O3" s="22"/>
      <c r="P3" s="22"/>
      <c r="Q3" s="22"/>
      <c r="R3" s="22"/>
      <c r="S3" s="22"/>
      <c r="T3" s="22"/>
      <c r="U3" s="22"/>
      <c r="V3" s="22"/>
      <c r="W3" s="22"/>
      <c r="X3" s="22"/>
      <c r="Y3" s="22"/>
      <c r="Z3" s="22"/>
    </row>
    <row r="4" spans="1:29" s="1" customFormat="1" ht="26.25" x14ac:dyDescent="0.4">
      <c r="A4" s="3"/>
      <c r="B4" s="14"/>
      <c r="C4" s="53" t="s">
        <v>130</v>
      </c>
      <c r="D4" s="53"/>
      <c r="E4" s="53"/>
      <c r="F4" s="14"/>
      <c r="G4" s="53" t="s">
        <v>131</v>
      </c>
      <c r="H4" s="14"/>
      <c r="I4" s="14"/>
      <c r="J4" s="14"/>
      <c r="K4" s="14"/>
      <c r="L4" s="14"/>
      <c r="M4" s="14"/>
      <c r="N4" s="14"/>
      <c r="O4" s="14"/>
      <c r="P4" s="14"/>
      <c r="Q4" s="14"/>
      <c r="R4" s="14"/>
      <c r="S4" s="14"/>
      <c r="T4" s="14"/>
      <c r="U4" s="14"/>
      <c r="V4" s="14"/>
      <c r="W4" s="3"/>
      <c r="X4" s="3"/>
      <c r="Y4" s="3"/>
      <c r="Z4" s="3"/>
      <c r="AA4"/>
      <c r="AB4"/>
      <c r="AC4"/>
    </row>
    <row r="5" spans="1:29" ht="15" x14ac:dyDescent="0.25">
      <c r="A5" s="22"/>
      <c r="B5" s="22"/>
      <c r="C5" s="22"/>
      <c r="D5" s="22"/>
      <c r="E5" s="22"/>
      <c r="F5" s="22"/>
      <c r="G5" s="22"/>
      <c r="H5" s="22"/>
      <c r="I5" s="22"/>
      <c r="J5" s="22"/>
      <c r="K5" s="22"/>
      <c r="L5" s="22"/>
      <c r="M5" s="22"/>
      <c r="N5" s="22"/>
      <c r="O5" s="22"/>
      <c r="P5" s="22"/>
      <c r="Q5" s="22"/>
      <c r="R5" s="22"/>
      <c r="S5" s="22"/>
      <c r="T5" s="22"/>
      <c r="U5" s="22"/>
      <c r="V5" s="22"/>
      <c r="W5" s="22"/>
      <c r="X5" s="22"/>
      <c r="Y5" s="22"/>
      <c r="Z5" s="22"/>
    </row>
    <row r="6" spans="1:29" ht="15" x14ac:dyDescent="0.25">
      <c r="A6" s="22"/>
      <c r="B6" s="22"/>
      <c r="C6" s="22"/>
      <c r="D6" s="22"/>
      <c r="E6" s="22"/>
      <c r="F6" s="22"/>
      <c r="G6" s="22"/>
      <c r="H6" s="22"/>
      <c r="I6" s="22"/>
      <c r="J6" s="22"/>
      <c r="K6" s="22"/>
      <c r="L6" s="22"/>
      <c r="M6" s="22"/>
      <c r="N6" s="22"/>
      <c r="O6" s="22"/>
      <c r="P6" s="22"/>
      <c r="Q6" s="22"/>
      <c r="R6" s="22"/>
      <c r="S6" s="22"/>
      <c r="T6" s="22"/>
      <c r="U6" s="22"/>
      <c r="V6" s="22"/>
      <c r="W6" s="22"/>
      <c r="X6" s="22"/>
      <c r="Y6" s="22"/>
      <c r="Z6" s="22"/>
    </row>
    <row r="7" spans="1:29" ht="15" x14ac:dyDescent="0.25">
      <c r="A7" s="22"/>
      <c r="B7" s="22"/>
      <c r="C7" s="22"/>
      <c r="D7" s="22"/>
      <c r="E7" s="22"/>
      <c r="F7" s="22"/>
      <c r="G7" s="22"/>
      <c r="H7" s="22"/>
      <c r="I7" s="22"/>
      <c r="J7" s="22"/>
      <c r="K7" s="22"/>
      <c r="L7" s="22"/>
      <c r="M7" s="22"/>
      <c r="N7" s="22"/>
      <c r="O7" s="22"/>
      <c r="P7" s="22"/>
      <c r="Q7" s="22"/>
      <c r="R7" s="22"/>
      <c r="S7" s="22"/>
      <c r="T7" s="22"/>
      <c r="U7" s="22"/>
      <c r="V7" s="22"/>
      <c r="W7" s="22"/>
      <c r="X7" s="22"/>
      <c r="Y7" s="22"/>
      <c r="Z7" s="22"/>
    </row>
    <row r="8" spans="1:29" ht="15" x14ac:dyDescent="0.25">
      <c r="A8" s="22"/>
      <c r="B8" s="22"/>
      <c r="C8" s="22"/>
      <c r="D8" s="22"/>
      <c r="E8" s="22"/>
      <c r="F8" s="22"/>
      <c r="G8" s="22"/>
      <c r="H8" s="22"/>
      <c r="I8" s="22"/>
      <c r="J8" s="22"/>
      <c r="K8" s="22"/>
      <c r="L8" s="22"/>
      <c r="M8" s="22"/>
      <c r="N8" s="22"/>
      <c r="O8" s="22"/>
      <c r="P8" s="22"/>
      <c r="Q8" s="22"/>
      <c r="R8" s="22"/>
      <c r="S8" s="22"/>
      <c r="T8" s="22"/>
      <c r="U8" s="22"/>
      <c r="V8" s="22"/>
      <c r="W8" s="22"/>
      <c r="X8" s="22"/>
      <c r="Y8" s="22"/>
      <c r="Z8" s="22"/>
    </row>
    <row r="9" spans="1:29" ht="15" x14ac:dyDescent="0.25">
      <c r="A9" s="22"/>
      <c r="B9" s="22"/>
      <c r="C9" s="22"/>
      <c r="D9" s="22"/>
      <c r="E9" s="22"/>
      <c r="F9" s="22"/>
      <c r="G9" s="22"/>
      <c r="H9" s="22"/>
      <c r="I9" s="22"/>
      <c r="J9" s="22"/>
      <c r="K9" s="22"/>
      <c r="L9" s="22"/>
      <c r="M9" s="22"/>
      <c r="N9" s="22"/>
      <c r="O9" s="22"/>
      <c r="P9" s="22"/>
      <c r="Q9" s="22"/>
      <c r="R9" s="22"/>
      <c r="S9" s="22"/>
      <c r="T9" s="22"/>
      <c r="U9" s="22"/>
      <c r="V9" s="22"/>
      <c r="W9" s="22"/>
      <c r="X9" s="22"/>
      <c r="Y9" s="22"/>
      <c r="Z9" s="22"/>
    </row>
    <row r="10" spans="1:29" ht="15" x14ac:dyDescent="0.25">
      <c r="A10" s="22"/>
      <c r="B10" s="22"/>
      <c r="C10" s="22"/>
      <c r="D10" s="22"/>
      <c r="E10" s="22"/>
      <c r="F10" s="22"/>
      <c r="G10" s="22"/>
      <c r="H10" s="22"/>
      <c r="I10" s="22"/>
      <c r="J10" s="22"/>
      <c r="K10" s="22"/>
      <c r="L10" s="22"/>
      <c r="M10" s="22"/>
      <c r="N10" s="22"/>
      <c r="O10" s="22"/>
      <c r="P10" s="22"/>
      <c r="Q10" s="22"/>
      <c r="R10" s="22"/>
      <c r="S10" s="22"/>
      <c r="T10" s="22"/>
      <c r="U10" s="22"/>
      <c r="V10" s="22"/>
      <c r="W10" s="22"/>
      <c r="X10" s="22"/>
      <c r="Y10" s="22"/>
      <c r="Z10" s="22"/>
    </row>
    <row r="11" spans="1:29" ht="15" x14ac:dyDescent="0.25">
      <c r="A11" s="22"/>
      <c r="B11" s="22"/>
      <c r="C11" s="22"/>
      <c r="D11" s="22"/>
      <c r="E11" s="22"/>
      <c r="F11" s="22"/>
      <c r="G11" s="22"/>
      <c r="H11" s="22"/>
      <c r="I11" s="22"/>
      <c r="J11" s="22"/>
      <c r="K11" s="22"/>
      <c r="L11" s="22"/>
      <c r="M11" s="22"/>
      <c r="N11" s="22"/>
      <c r="O11" s="22"/>
      <c r="P11" s="22"/>
      <c r="Q11" s="22"/>
      <c r="R11" s="22"/>
      <c r="S11" s="22"/>
      <c r="T11" s="22"/>
      <c r="U11" s="22"/>
      <c r="V11" s="22"/>
      <c r="W11" s="22"/>
      <c r="X11" s="22"/>
      <c r="Y11" s="22"/>
      <c r="Z11" s="22"/>
    </row>
    <row r="12" spans="1:29" ht="15" x14ac:dyDescent="0.25">
      <c r="A12" s="22"/>
      <c r="B12" s="22"/>
      <c r="C12" s="22"/>
      <c r="D12" s="22"/>
      <c r="E12" s="22"/>
      <c r="F12" s="22"/>
      <c r="G12" s="22"/>
      <c r="H12" s="22"/>
      <c r="I12" s="22"/>
      <c r="J12" s="22"/>
      <c r="K12" s="22"/>
      <c r="L12" s="22"/>
      <c r="M12" s="22"/>
      <c r="N12" s="22"/>
      <c r="O12" s="22"/>
      <c r="P12" s="22"/>
      <c r="Q12" s="22"/>
      <c r="R12" s="22"/>
      <c r="S12" s="22"/>
      <c r="T12" s="22"/>
      <c r="U12" s="22"/>
      <c r="V12" s="22"/>
      <c r="W12" s="22"/>
      <c r="X12" s="22"/>
      <c r="Y12" s="22"/>
      <c r="Z12" s="22"/>
    </row>
    <row r="13" spans="1:29" ht="15" x14ac:dyDescent="0.25">
      <c r="A13" s="22"/>
      <c r="B13" s="22"/>
      <c r="C13" s="22"/>
      <c r="D13" s="22"/>
      <c r="E13" s="22"/>
      <c r="F13" s="22"/>
      <c r="G13" s="22"/>
      <c r="H13" s="22"/>
      <c r="I13" s="22"/>
      <c r="J13" s="22"/>
      <c r="K13" s="22"/>
      <c r="L13" s="22"/>
      <c r="M13" s="22"/>
      <c r="N13" s="22"/>
      <c r="O13" s="22"/>
      <c r="P13" s="22"/>
      <c r="Q13" s="22"/>
      <c r="R13" s="22"/>
      <c r="S13" s="22"/>
      <c r="T13" s="22"/>
      <c r="U13" s="22"/>
      <c r="V13" s="22"/>
      <c r="W13" s="22"/>
      <c r="X13" s="22"/>
      <c r="Y13" s="22"/>
      <c r="Z13" s="22"/>
    </row>
    <row r="14" spans="1:29" ht="15" x14ac:dyDescent="0.25">
      <c r="A14" s="22"/>
      <c r="B14" s="22"/>
      <c r="C14" s="22"/>
      <c r="D14" s="22"/>
      <c r="E14" s="22"/>
      <c r="F14" s="22"/>
      <c r="G14" s="22"/>
      <c r="H14" s="22"/>
      <c r="I14" s="22"/>
      <c r="J14" s="22"/>
      <c r="K14" s="22"/>
      <c r="L14" s="22"/>
      <c r="M14" s="22"/>
      <c r="N14" s="22"/>
      <c r="O14" s="22"/>
      <c r="P14" s="22"/>
      <c r="Q14" s="22"/>
      <c r="R14" s="22"/>
      <c r="S14" s="22"/>
      <c r="T14" s="22"/>
      <c r="U14" s="22"/>
      <c r="V14" s="22"/>
      <c r="W14" s="22"/>
      <c r="X14" s="22"/>
      <c r="Y14" s="22"/>
      <c r="Z14" s="22"/>
    </row>
    <row r="15" spans="1:29" ht="15" x14ac:dyDescent="0.25">
      <c r="A15" s="22"/>
      <c r="B15" s="22"/>
      <c r="C15" s="22"/>
      <c r="D15" s="22"/>
      <c r="E15" s="22"/>
      <c r="F15" s="22"/>
      <c r="G15" s="22"/>
      <c r="H15" s="22"/>
      <c r="I15" s="22"/>
      <c r="J15" s="22"/>
      <c r="K15" s="22"/>
      <c r="L15" s="22"/>
      <c r="M15" s="22"/>
      <c r="N15" s="22"/>
      <c r="O15" s="22"/>
      <c r="P15" s="22"/>
      <c r="Q15" s="22"/>
      <c r="R15" s="22"/>
      <c r="S15" s="22"/>
      <c r="T15" s="22"/>
      <c r="U15" s="22"/>
      <c r="V15" s="22"/>
      <c r="W15" s="22"/>
      <c r="X15" s="22"/>
      <c r="Y15" s="22"/>
      <c r="Z15" s="22"/>
    </row>
    <row r="16" spans="1:29" ht="15" x14ac:dyDescent="0.25">
      <c r="A16" s="22"/>
      <c r="B16" s="22"/>
      <c r="C16" s="22"/>
      <c r="D16" s="22"/>
      <c r="E16" s="22"/>
      <c r="F16" s="22"/>
      <c r="G16" s="22"/>
      <c r="H16" s="22"/>
      <c r="I16" s="22"/>
      <c r="J16" s="22"/>
      <c r="K16" s="22"/>
      <c r="L16" s="22"/>
      <c r="M16" s="22"/>
      <c r="N16" s="22"/>
      <c r="O16" s="22"/>
      <c r="P16" s="22"/>
      <c r="Q16" s="22"/>
      <c r="R16" s="22"/>
      <c r="S16" s="22"/>
      <c r="T16" s="22"/>
      <c r="U16" s="22"/>
      <c r="V16" s="22"/>
      <c r="W16" s="22"/>
      <c r="X16" s="22"/>
      <c r="Y16" s="22"/>
      <c r="Z16" s="22"/>
    </row>
    <row r="17" spans="1:26" ht="15" x14ac:dyDescent="0.25">
      <c r="A17" s="22"/>
      <c r="B17" s="22"/>
      <c r="C17" s="22"/>
      <c r="D17" s="22"/>
      <c r="E17" s="22"/>
      <c r="F17" s="22"/>
      <c r="G17" s="22"/>
      <c r="H17" s="22"/>
      <c r="I17" s="22"/>
      <c r="J17" s="22"/>
      <c r="K17" s="22"/>
      <c r="L17" s="22"/>
      <c r="M17" s="22"/>
      <c r="N17" s="22"/>
      <c r="O17" s="22"/>
      <c r="P17" s="22"/>
      <c r="Q17" s="22"/>
      <c r="R17" s="22"/>
      <c r="S17" s="22"/>
      <c r="T17" s="22"/>
      <c r="U17" s="22"/>
      <c r="V17" s="22"/>
      <c r="W17" s="22"/>
      <c r="X17" s="22"/>
      <c r="Y17" s="22"/>
      <c r="Z17" s="22"/>
    </row>
    <row r="18" spans="1:26" ht="15" x14ac:dyDescent="0.25">
      <c r="A18" s="22"/>
      <c r="B18" s="22"/>
      <c r="C18" s="22"/>
      <c r="D18" s="22"/>
      <c r="E18" s="22"/>
      <c r="F18" s="22"/>
      <c r="G18" s="22"/>
      <c r="H18" s="22"/>
      <c r="I18" s="22"/>
      <c r="J18" s="22"/>
      <c r="K18" s="22"/>
      <c r="L18" s="22"/>
      <c r="M18" s="22"/>
      <c r="N18" s="22"/>
      <c r="O18" s="22"/>
      <c r="P18" s="22"/>
      <c r="Q18" s="22"/>
      <c r="R18" s="22"/>
      <c r="S18" s="22"/>
      <c r="T18" s="22"/>
      <c r="U18" s="22"/>
      <c r="V18" s="22"/>
      <c r="W18" s="22"/>
      <c r="X18" s="22"/>
      <c r="Y18" s="22"/>
      <c r="Z18" s="22"/>
    </row>
    <row r="19" spans="1:26" ht="15" x14ac:dyDescent="0.25">
      <c r="A19" s="22"/>
      <c r="B19" s="22"/>
      <c r="C19" s="22"/>
      <c r="D19" s="22"/>
      <c r="E19" s="22"/>
      <c r="F19" s="22"/>
      <c r="G19" s="22"/>
      <c r="H19" s="22"/>
      <c r="I19" s="22"/>
      <c r="J19" s="22"/>
      <c r="K19" s="22"/>
      <c r="L19" s="22"/>
      <c r="M19" s="22"/>
      <c r="N19" s="22"/>
      <c r="O19" s="22"/>
      <c r="P19" s="22"/>
      <c r="Q19" s="22"/>
      <c r="R19" s="22"/>
      <c r="S19" s="22"/>
      <c r="T19" s="22"/>
      <c r="U19" s="22"/>
      <c r="V19" s="22"/>
      <c r="W19" s="22"/>
      <c r="X19" s="22"/>
      <c r="Y19" s="22"/>
      <c r="Z19" s="22"/>
    </row>
    <row r="20" spans="1:26" ht="15" x14ac:dyDescent="0.25">
      <c r="A20" s="22"/>
      <c r="B20" s="22"/>
      <c r="C20" s="22"/>
      <c r="D20" s="22"/>
      <c r="E20" s="22"/>
      <c r="F20" s="22"/>
      <c r="G20" s="22"/>
      <c r="H20" s="22"/>
      <c r="I20" s="22"/>
      <c r="J20" s="22"/>
      <c r="K20" s="22"/>
      <c r="L20" s="22"/>
      <c r="M20" s="22"/>
      <c r="N20" s="22"/>
      <c r="O20" s="22"/>
      <c r="P20" s="22"/>
      <c r="Q20" s="22"/>
      <c r="R20" s="22"/>
      <c r="S20" s="22"/>
      <c r="T20" s="22"/>
      <c r="U20" s="22"/>
      <c r="V20" s="22"/>
      <c r="W20" s="22"/>
      <c r="X20" s="22"/>
      <c r="Y20" s="22"/>
      <c r="Z20" s="22"/>
    </row>
    <row r="21" spans="1:26" ht="15" x14ac:dyDescent="0.25">
      <c r="A21" s="22"/>
      <c r="B21" s="22"/>
      <c r="C21" s="22"/>
      <c r="D21" s="22"/>
      <c r="E21" s="22"/>
      <c r="F21" s="22"/>
      <c r="G21" s="22"/>
      <c r="H21" s="22"/>
      <c r="I21" s="22"/>
      <c r="J21" s="22"/>
      <c r="K21" s="22"/>
      <c r="L21" s="22"/>
      <c r="M21" s="22"/>
      <c r="N21" s="22"/>
      <c r="O21" s="22"/>
      <c r="P21" s="22"/>
      <c r="Q21" s="22"/>
      <c r="R21" s="22"/>
      <c r="S21" s="22"/>
      <c r="T21" s="22"/>
      <c r="U21" s="22"/>
      <c r="V21" s="22"/>
      <c r="W21" s="22"/>
      <c r="X21" s="22"/>
      <c r="Y21" s="22"/>
      <c r="Z21" s="22"/>
    </row>
    <row r="22" spans="1:26" ht="15" x14ac:dyDescent="0.25">
      <c r="A22" s="22"/>
      <c r="B22" s="22"/>
      <c r="C22" s="22"/>
      <c r="D22" s="22"/>
      <c r="E22" s="22"/>
      <c r="F22" s="22"/>
      <c r="G22" s="22"/>
      <c r="H22" s="22"/>
      <c r="I22" s="22"/>
      <c r="J22" s="22"/>
      <c r="K22" s="22"/>
      <c r="L22" s="22"/>
      <c r="M22" s="22"/>
      <c r="N22" s="22"/>
      <c r="O22" s="22"/>
      <c r="P22" s="22"/>
      <c r="Q22" s="22"/>
      <c r="R22" s="22"/>
      <c r="S22" s="22"/>
      <c r="T22" s="22"/>
      <c r="U22" s="22"/>
      <c r="V22" s="22"/>
      <c r="W22" s="22"/>
      <c r="X22" s="22"/>
      <c r="Y22" s="22"/>
      <c r="Z22" s="22"/>
    </row>
    <row r="23" spans="1:26" ht="15" x14ac:dyDescent="0.25">
      <c r="A23" s="22"/>
      <c r="B23" s="22"/>
      <c r="C23" s="22"/>
      <c r="D23" s="22"/>
      <c r="E23" s="22"/>
      <c r="F23" s="22"/>
      <c r="G23" s="22"/>
      <c r="H23" s="22"/>
      <c r="I23" s="22"/>
      <c r="J23" s="22"/>
      <c r="K23" s="22"/>
      <c r="L23" s="22"/>
      <c r="M23" s="22"/>
      <c r="N23" s="22"/>
      <c r="O23" s="22"/>
      <c r="P23" s="22"/>
      <c r="Q23" s="22"/>
      <c r="R23" s="22"/>
      <c r="S23" s="22"/>
      <c r="T23" s="22"/>
      <c r="U23" s="22"/>
      <c r="V23" s="22"/>
      <c r="W23" s="22"/>
      <c r="X23" s="22"/>
      <c r="Y23" s="22"/>
      <c r="Z23" s="22"/>
    </row>
    <row r="24" spans="1:26" ht="15" x14ac:dyDescent="0.25">
      <c r="A24" s="22"/>
      <c r="B24" s="22"/>
      <c r="C24" s="22"/>
      <c r="D24" s="22"/>
      <c r="E24" s="22"/>
      <c r="F24" s="22"/>
      <c r="G24" s="22"/>
      <c r="H24" s="22"/>
      <c r="I24" s="22"/>
      <c r="J24" s="22"/>
      <c r="K24" s="22"/>
      <c r="L24" s="22"/>
      <c r="M24" s="22"/>
      <c r="N24" s="22"/>
      <c r="O24" s="22"/>
      <c r="P24" s="22"/>
      <c r="Q24" s="22"/>
      <c r="R24" s="22"/>
      <c r="S24" s="22"/>
      <c r="T24" s="22"/>
      <c r="U24" s="22"/>
      <c r="V24" s="22"/>
      <c r="W24" s="22"/>
      <c r="X24" s="22"/>
      <c r="Y24" s="22"/>
      <c r="Z24" s="22"/>
    </row>
    <row r="25" spans="1:26" ht="15" x14ac:dyDescent="0.25">
      <c r="A25" s="22"/>
      <c r="B25" s="22"/>
      <c r="C25" s="22"/>
      <c r="D25" s="22"/>
      <c r="E25" s="22"/>
      <c r="F25" s="22"/>
      <c r="G25" s="22"/>
      <c r="H25" s="22"/>
      <c r="I25" s="22"/>
      <c r="J25" s="22"/>
      <c r="K25" s="22"/>
      <c r="L25" s="22"/>
      <c r="M25" s="22"/>
      <c r="N25" s="22"/>
      <c r="O25" s="22"/>
      <c r="P25" s="22"/>
      <c r="Q25" s="22"/>
      <c r="R25" s="22"/>
      <c r="S25" s="22"/>
      <c r="T25" s="22"/>
      <c r="U25" s="22"/>
      <c r="V25" s="22"/>
      <c r="W25" s="22"/>
      <c r="X25" s="22"/>
      <c r="Y25" s="22"/>
      <c r="Z25" s="22"/>
    </row>
    <row r="26" spans="1:26" ht="15" x14ac:dyDescent="0.25">
      <c r="A26" s="22"/>
      <c r="B26" s="22"/>
      <c r="C26" s="22"/>
      <c r="D26" s="22"/>
      <c r="E26" s="22"/>
      <c r="F26" s="22"/>
      <c r="G26" s="22"/>
      <c r="H26" s="22"/>
      <c r="I26" s="22"/>
      <c r="J26" s="22"/>
      <c r="K26" s="22"/>
      <c r="L26" s="22"/>
      <c r="M26" s="22"/>
      <c r="N26" s="22"/>
      <c r="O26" s="22"/>
      <c r="P26" s="22"/>
      <c r="Q26" s="22"/>
      <c r="R26" s="22"/>
      <c r="S26" s="22"/>
      <c r="T26" s="22"/>
      <c r="U26" s="22"/>
      <c r="V26" s="22"/>
      <c r="W26" s="22"/>
      <c r="X26" s="22"/>
      <c r="Y26" s="22"/>
      <c r="Z26" s="22"/>
    </row>
    <row r="27" spans="1:26" ht="15" x14ac:dyDescent="0.25">
      <c r="A27" s="22"/>
      <c r="B27" s="22"/>
      <c r="C27" s="22"/>
      <c r="D27" s="22"/>
      <c r="E27" s="22"/>
      <c r="F27" s="22"/>
      <c r="G27" s="22"/>
      <c r="H27" s="22"/>
      <c r="I27" s="22"/>
      <c r="J27" s="22"/>
      <c r="K27" s="22"/>
      <c r="L27" s="22"/>
      <c r="M27" s="22"/>
      <c r="N27" s="22"/>
      <c r="O27" s="22"/>
      <c r="P27" s="22"/>
      <c r="Q27" s="22"/>
      <c r="R27" s="22"/>
      <c r="S27" s="22"/>
      <c r="T27" s="22"/>
      <c r="U27" s="22"/>
      <c r="V27" s="22"/>
      <c r="W27" s="22"/>
      <c r="X27" s="22"/>
      <c r="Y27" s="22"/>
      <c r="Z27" s="22"/>
    </row>
    <row r="28" spans="1:26" ht="15" x14ac:dyDescent="0.25">
      <c r="A28" s="22"/>
      <c r="B28" s="22"/>
      <c r="C28" s="22"/>
      <c r="D28" s="22"/>
      <c r="E28" s="22"/>
      <c r="F28" s="22"/>
      <c r="G28" s="22"/>
      <c r="H28" s="22"/>
      <c r="I28" s="22"/>
      <c r="J28" s="22"/>
      <c r="K28" s="22"/>
      <c r="L28" s="22"/>
      <c r="M28" s="22"/>
      <c r="N28" s="22"/>
      <c r="O28" s="22"/>
      <c r="P28" s="22"/>
      <c r="Q28" s="22"/>
      <c r="R28" s="22"/>
      <c r="S28" s="22"/>
      <c r="T28" s="22"/>
      <c r="U28" s="22"/>
      <c r="V28" s="22"/>
      <c r="W28" s="22"/>
      <c r="X28" s="22"/>
      <c r="Y28" s="22"/>
      <c r="Z28" s="22"/>
    </row>
    <row r="29" spans="1:26" ht="15" x14ac:dyDescent="0.25">
      <c r="A29" s="22"/>
      <c r="B29" s="22"/>
      <c r="C29" s="22"/>
      <c r="D29" s="22"/>
      <c r="E29" s="22"/>
      <c r="F29" s="22"/>
      <c r="G29" s="22"/>
      <c r="H29" s="22"/>
      <c r="I29" s="22"/>
      <c r="J29" s="22"/>
      <c r="K29" s="22"/>
      <c r="L29" s="22"/>
      <c r="M29" s="22"/>
      <c r="N29" s="22"/>
      <c r="O29" s="22"/>
      <c r="P29" s="22"/>
      <c r="Q29" s="22"/>
      <c r="R29" s="22"/>
      <c r="S29" s="22"/>
      <c r="T29" s="22"/>
      <c r="U29" s="22"/>
      <c r="V29" s="22"/>
      <c r="W29" s="22"/>
      <c r="X29" s="22"/>
      <c r="Y29" s="22"/>
      <c r="Z29" s="22"/>
    </row>
    <row r="30" spans="1:26" ht="15" x14ac:dyDescent="0.25">
      <c r="A30" s="22"/>
      <c r="B30" s="22"/>
      <c r="C30" s="22"/>
      <c r="D30" s="22"/>
      <c r="E30" s="22"/>
      <c r="F30" s="22"/>
      <c r="G30" s="22"/>
      <c r="H30" s="22"/>
      <c r="I30" s="22"/>
      <c r="J30" s="22"/>
      <c r="K30" s="22"/>
      <c r="L30" s="22"/>
      <c r="M30" s="22"/>
      <c r="N30" s="22"/>
      <c r="O30" s="22"/>
      <c r="P30" s="22"/>
      <c r="Q30" s="22"/>
      <c r="R30" s="22"/>
      <c r="S30" s="22"/>
      <c r="T30" s="22"/>
      <c r="U30" s="22"/>
      <c r="V30" s="22"/>
      <c r="W30" s="22"/>
      <c r="X30" s="22"/>
      <c r="Y30" s="22"/>
      <c r="Z30" s="22"/>
    </row>
    <row r="31" spans="1:26" ht="15" x14ac:dyDescent="0.25">
      <c r="A31" s="22"/>
      <c r="B31" s="22"/>
      <c r="C31" s="22"/>
      <c r="D31" s="22"/>
      <c r="E31" s="22"/>
      <c r="F31" s="22"/>
      <c r="G31" s="22"/>
      <c r="H31" s="22"/>
      <c r="I31" s="22"/>
      <c r="J31" s="22"/>
      <c r="K31" s="22"/>
      <c r="L31" s="22"/>
      <c r="M31" s="22"/>
      <c r="N31" s="22"/>
      <c r="O31" s="22"/>
      <c r="P31" s="22"/>
      <c r="Q31" s="22"/>
      <c r="R31" s="22"/>
      <c r="S31" s="22"/>
      <c r="T31" s="22"/>
      <c r="U31" s="22"/>
      <c r="V31" s="22"/>
      <c r="W31" s="22"/>
      <c r="X31" s="22"/>
      <c r="Y31" s="22"/>
      <c r="Z31" s="22"/>
    </row>
    <row r="32" spans="1:26" ht="15"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row>
    <row r="33" spans="1:29" ht="15" x14ac:dyDescent="0.25">
      <c r="A33" s="22"/>
      <c r="B33" s="22"/>
      <c r="C33" s="22"/>
      <c r="D33" s="22"/>
      <c r="E33" s="22"/>
      <c r="F33" s="22"/>
      <c r="G33" s="22"/>
      <c r="H33" s="22"/>
      <c r="I33" s="22"/>
      <c r="J33" s="22"/>
      <c r="K33" s="22"/>
      <c r="L33" s="22"/>
      <c r="M33" s="22"/>
      <c r="N33" s="22"/>
      <c r="O33" s="22"/>
      <c r="P33" s="22"/>
      <c r="Q33" s="22"/>
      <c r="R33" s="22"/>
      <c r="S33" s="22"/>
      <c r="T33" s="22"/>
      <c r="U33" s="22"/>
      <c r="V33" s="22"/>
      <c r="W33" s="22"/>
      <c r="X33" s="22"/>
      <c r="Y33" s="22"/>
      <c r="Z33" s="22"/>
    </row>
    <row r="34" spans="1:29" ht="15" x14ac:dyDescent="0.25">
      <c r="A34" s="22"/>
      <c r="B34" s="22"/>
      <c r="C34" s="22"/>
      <c r="D34" s="22"/>
      <c r="E34" s="22"/>
      <c r="F34" s="22"/>
      <c r="G34" s="22"/>
      <c r="H34" s="22"/>
      <c r="I34" s="22"/>
      <c r="J34" s="22"/>
      <c r="K34" s="22"/>
      <c r="L34" s="22"/>
      <c r="M34" s="22"/>
      <c r="N34" s="22"/>
      <c r="O34" s="22"/>
      <c r="P34" s="22"/>
      <c r="Q34" s="22"/>
      <c r="R34" s="22"/>
      <c r="S34" s="22"/>
      <c r="T34" s="22"/>
      <c r="U34" s="22"/>
      <c r="V34" s="22"/>
      <c r="W34" s="22"/>
      <c r="X34" s="22"/>
      <c r="Y34" s="22"/>
      <c r="Z34" s="22"/>
    </row>
    <row r="35" spans="1:29" ht="15" x14ac:dyDescent="0.25">
      <c r="A35" s="22"/>
      <c r="B35" s="22"/>
      <c r="C35" s="22"/>
      <c r="D35" s="22"/>
      <c r="E35" s="22"/>
      <c r="F35" s="22"/>
      <c r="G35" s="22"/>
      <c r="H35" s="22"/>
      <c r="I35" s="22"/>
      <c r="J35" s="22"/>
      <c r="K35" s="22"/>
      <c r="L35" s="22"/>
      <c r="M35" s="22"/>
      <c r="N35" s="22"/>
      <c r="O35" s="22"/>
      <c r="P35" s="22"/>
      <c r="Q35" s="22"/>
      <c r="R35" s="22"/>
      <c r="S35" s="22"/>
      <c r="T35" s="22"/>
      <c r="U35" s="22"/>
      <c r="V35" s="22"/>
      <c r="W35" s="22"/>
      <c r="X35" s="22"/>
      <c r="Y35" s="22"/>
      <c r="Z35" s="22"/>
    </row>
    <row r="36" spans="1:29" ht="15" x14ac:dyDescent="0.25">
      <c r="A36" s="22"/>
      <c r="B36" s="22"/>
      <c r="C36" s="22"/>
      <c r="D36" s="22"/>
      <c r="E36" s="22"/>
      <c r="F36" s="22"/>
      <c r="G36" s="22"/>
      <c r="H36" s="22"/>
      <c r="I36" s="22"/>
      <c r="J36" s="22"/>
      <c r="K36" s="22"/>
      <c r="L36" s="22"/>
      <c r="M36" s="22"/>
      <c r="N36" s="22"/>
      <c r="O36" s="22"/>
      <c r="P36" s="22"/>
      <c r="Q36" s="22"/>
      <c r="R36" s="22"/>
      <c r="S36" s="22"/>
      <c r="T36" s="22"/>
      <c r="U36" s="22"/>
      <c r="V36" s="22"/>
      <c r="W36" s="22"/>
      <c r="X36" s="22"/>
      <c r="Y36" s="22"/>
      <c r="Z36" s="22"/>
    </row>
    <row r="37" spans="1:29" ht="15" x14ac:dyDescent="0.25">
      <c r="A37" s="22"/>
      <c r="B37" s="22"/>
      <c r="C37" s="22"/>
      <c r="D37" s="22"/>
      <c r="E37" s="22"/>
      <c r="F37" s="22"/>
      <c r="G37" s="22"/>
      <c r="H37" s="22"/>
      <c r="I37" s="22"/>
      <c r="J37" s="22"/>
      <c r="K37" s="22"/>
      <c r="L37" s="22"/>
      <c r="M37" s="22"/>
      <c r="N37" s="22"/>
      <c r="O37" s="22"/>
      <c r="P37" s="22"/>
      <c r="Q37" s="22"/>
      <c r="R37" s="22"/>
      <c r="S37" s="22"/>
      <c r="T37" s="22"/>
      <c r="U37" s="22"/>
      <c r="V37" s="22"/>
      <c r="W37" s="22"/>
      <c r="X37" s="22"/>
      <c r="Y37" s="22"/>
      <c r="Z37" s="22"/>
    </row>
    <row r="38" spans="1:29" ht="15" x14ac:dyDescent="0.25">
      <c r="A38" s="22"/>
      <c r="B38" s="22"/>
      <c r="C38" s="22"/>
      <c r="D38" s="22"/>
      <c r="E38" s="22"/>
      <c r="F38" s="22"/>
      <c r="G38" s="22"/>
      <c r="H38" s="22"/>
      <c r="I38" s="22"/>
      <c r="J38" s="22"/>
      <c r="K38" s="22"/>
      <c r="L38" s="22"/>
      <c r="M38" s="22"/>
      <c r="N38" s="22"/>
      <c r="O38" s="22"/>
      <c r="P38" s="22"/>
      <c r="Q38" s="22"/>
      <c r="R38" s="22"/>
      <c r="S38" s="22"/>
      <c r="T38" s="22"/>
      <c r="U38" s="22"/>
      <c r="V38" s="22"/>
      <c r="W38" s="22"/>
      <c r="X38" s="22"/>
      <c r="Y38" s="22"/>
      <c r="Z38" s="22"/>
    </row>
    <row r="39" spans="1:29" ht="15" x14ac:dyDescent="0.25">
      <c r="A39" s="22"/>
      <c r="B39" s="22"/>
      <c r="C39" s="22"/>
      <c r="D39" s="22"/>
      <c r="E39" s="22"/>
      <c r="F39" s="22"/>
      <c r="G39" s="22"/>
      <c r="H39" s="22"/>
      <c r="I39" s="22"/>
      <c r="J39" s="22"/>
      <c r="K39" s="22"/>
      <c r="L39" s="22"/>
      <c r="M39" s="22"/>
      <c r="N39" s="22"/>
      <c r="O39" s="22"/>
      <c r="P39" s="22"/>
      <c r="Q39" s="22"/>
      <c r="R39" s="22"/>
      <c r="S39" s="22"/>
      <c r="T39" s="22"/>
      <c r="U39" s="22"/>
      <c r="V39" s="22"/>
      <c r="W39" s="22"/>
      <c r="X39" s="22"/>
      <c r="Y39" s="22"/>
      <c r="Z39" s="22"/>
    </row>
    <row r="40" spans="1:29" ht="15" x14ac:dyDescent="0.25">
      <c r="A40" s="22"/>
      <c r="B40" s="22"/>
      <c r="C40" s="22"/>
      <c r="D40" s="22"/>
      <c r="E40" s="22"/>
      <c r="F40" s="22"/>
      <c r="G40" s="22"/>
      <c r="H40" s="22"/>
      <c r="I40" s="22"/>
      <c r="J40" s="22"/>
      <c r="K40" s="22"/>
      <c r="L40" s="22"/>
      <c r="M40" s="22"/>
      <c r="N40" s="22"/>
      <c r="O40" s="22"/>
      <c r="P40" s="22"/>
      <c r="Q40" s="22"/>
      <c r="R40" s="22"/>
      <c r="S40" s="22"/>
      <c r="T40" s="22"/>
      <c r="U40" s="22"/>
      <c r="V40" s="22"/>
      <c r="W40" s="22"/>
      <c r="X40" s="22"/>
      <c r="Y40" s="22"/>
      <c r="Z40" s="22"/>
    </row>
    <row r="41" spans="1:29" ht="15" x14ac:dyDescent="0.25">
      <c r="A41" s="22"/>
      <c r="B41" s="22"/>
      <c r="C41" s="22"/>
      <c r="D41" s="22"/>
      <c r="E41" s="22"/>
      <c r="F41" s="22"/>
      <c r="G41" s="22"/>
      <c r="H41" s="22"/>
      <c r="I41" s="22"/>
      <c r="J41" s="22"/>
      <c r="K41" s="22"/>
      <c r="L41" s="22"/>
      <c r="M41" s="22"/>
      <c r="N41" s="22"/>
      <c r="O41" s="22"/>
      <c r="P41" s="22"/>
      <c r="Q41" s="22"/>
      <c r="R41" s="22"/>
      <c r="S41" s="22"/>
      <c r="T41" s="22"/>
      <c r="U41" s="22"/>
      <c r="V41" s="22"/>
      <c r="W41" s="22"/>
      <c r="X41" s="22"/>
      <c r="Y41" s="22"/>
      <c r="Z41" s="22"/>
    </row>
    <row r="42" spans="1:29" s="1" customFormat="1" ht="26.25" x14ac:dyDescent="0.4">
      <c r="A42" s="3"/>
      <c r="B42" s="14"/>
      <c r="C42" s="53" t="s">
        <v>132</v>
      </c>
      <c r="D42" s="53"/>
      <c r="E42" s="53"/>
      <c r="F42" s="14"/>
      <c r="G42" s="53"/>
      <c r="H42" s="14"/>
      <c r="I42" s="14"/>
      <c r="J42" s="14"/>
      <c r="K42" s="14"/>
      <c r="L42" s="14"/>
      <c r="M42" s="14"/>
      <c r="N42" s="14"/>
      <c r="O42" s="14"/>
      <c r="P42" s="14"/>
      <c r="Q42" s="14"/>
      <c r="R42" s="14"/>
      <c r="S42" s="14"/>
      <c r="T42" s="14"/>
      <c r="U42" s="14"/>
      <c r="V42" s="14"/>
      <c r="W42" s="3"/>
      <c r="X42" s="3"/>
      <c r="Y42" s="3"/>
      <c r="Z42" s="3"/>
      <c r="AA42"/>
      <c r="AB42"/>
      <c r="AC42"/>
    </row>
    <row r="43" spans="1:29" ht="15" x14ac:dyDescent="0.25">
      <c r="A43" s="22"/>
      <c r="B43" s="22"/>
      <c r="C43" s="22"/>
      <c r="D43" s="22"/>
      <c r="E43" s="22"/>
      <c r="F43" s="22"/>
      <c r="G43" s="22"/>
      <c r="H43" s="22"/>
      <c r="I43" s="22"/>
      <c r="J43" s="22"/>
      <c r="K43" s="22"/>
      <c r="L43" s="22"/>
      <c r="M43" s="22"/>
      <c r="N43" s="22"/>
      <c r="O43" s="22"/>
      <c r="P43" s="22"/>
      <c r="Q43" s="22"/>
      <c r="R43" s="22"/>
      <c r="S43" s="22"/>
      <c r="T43" s="22"/>
      <c r="U43" s="22"/>
      <c r="V43" s="22"/>
      <c r="W43" s="22"/>
      <c r="X43" s="22"/>
      <c r="Y43" s="22"/>
      <c r="Z43" s="22"/>
    </row>
    <row r="44" spans="1:29" ht="15" x14ac:dyDescent="0.25">
      <c r="A44" s="22"/>
      <c r="B44" s="22"/>
      <c r="C44" s="22"/>
      <c r="D44" s="22"/>
      <c r="E44" s="22"/>
      <c r="F44" s="22"/>
      <c r="G44" s="22"/>
      <c r="H44" s="22"/>
      <c r="I44" s="22"/>
      <c r="J44" s="22"/>
      <c r="K44" s="22"/>
      <c r="L44" s="22"/>
      <c r="M44" s="22"/>
      <c r="N44" s="22"/>
      <c r="O44" s="22"/>
      <c r="P44" s="22"/>
      <c r="Q44" s="22"/>
      <c r="R44" s="22"/>
      <c r="S44" s="22"/>
      <c r="T44" s="22"/>
      <c r="U44" s="22"/>
      <c r="V44" s="22"/>
      <c r="W44" s="22"/>
      <c r="X44" s="22"/>
      <c r="Y44" s="22"/>
      <c r="Z44" s="22"/>
    </row>
    <row r="45" spans="1:29" ht="15" x14ac:dyDescent="0.25">
      <c r="A45" s="22"/>
      <c r="B45" s="22"/>
      <c r="C45" s="22"/>
      <c r="D45" s="22"/>
      <c r="E45" s="22"/>
      <c r="F45" s="22"/>
      <c r="G45" s="22"/>
      <c r="H45" s="22"/>
      <c r="I45" s="22"/>
      <c r="J45" s="22"/>
      <c r="K45" s="22"/>
      <c r="L45" s="22"/>
      <c r="M45" s="22"/>
      <c r="N45" s="22"/>
      <c r="O45" s="22"/>
      <c r="P45" s="22"/>
      <c r="Q45" s="22"/>
      <c r="R45" s="22"/>
      <c r="S45" s="22"/>
      <c r="T45" s="22"/>
      <c r="U45" s="22"/>
      <c r="V45" s="22"/>
      <c r="W45" s="22"/>
      <c r="X45" s="22"/>
      <c r="Y45" s="22"/>
      <c r="Z45" s="22"/>
    </row>
    <row r="46" spans="1:29" ht="15" x14ac:dyDescent="0.25">
      <c r="A46" s="22"/>
      <c r="B46" s="22"/>
      <c r="C46" s="22"/>
      <c r="D46" s="22"/>
      <c r="E46" s="22"/>
      <c r="F46" s="22"/>
      <c r="G46" s="22"/>
      <c r="H46" s="22"/>
      <c r="I46" s="22"/>
      <c r="J46" s="22"/>
      <c r="K46" s="22"/>
      <c r="L46" s="22"/>
      <c r="M46" s="22"/>
      <c r="N46" s="22"/>
      <c r="O46" s="22"/>
      <c r="P46" s="22"/>
      <c r="Q46" s="22"/>
      <c r="R46" s="22"/>
      <c r="S46" s="22"/>
      <c r="T46" s="22"/>
      <c r="U46" s="22"/>
      <c r="V46" s="22"/>
      <c r="W46" s="22"/>
      <c r="X46" s="22"/>
      <c r="Y46" s="22"/>
      <c r="Z46" s="22"/>
    </row>
    <row r="47" spans="1:29" ht="15" x14ac:dyDescent="0.25">
      <c r="A47" s="22"/>
      <c r="B47" s="22"/>
      <c r="C47" s="22"/>
      <c r="D47" s="22"/>
      <c r="E47" s="22"/>
      <c r="F47" s="22"/>
      <c r="G47" s="22"/>
      <c r="H47" s="22"/>
      <c r="I47" s="22"/>
      <c r="J47" s="22"/>
      <c r="K47" s="22"/>
      <c r="L47" s="22"/>
      <c r="M47" s="22"/>
      <c r="N47" s="22"/>
      <c r="O47" s="22"/>
      <c r="P47" s="22"/>
      <c r="Q47" s="22"/>
      <c r="R47" s="22"/>
      <c r="S47" s="22"/>
      <c r="T47" s="22"/>
      <c r="U47" s="22"/>
      <c r="V47" s="22"/>
      <c r="W47" s="22"/>
      <c r="X47" s="22"/>
      <c r="Y47" s="22"/>
      <c r="Z47" s="22"/>
    </row>
    <row r="48" spans="1:29" ht="15" x14ac:dyDescent="0.25">
      <c r="A48" s="22"/>
      <c r="B48" s="22"/>
      <c r="C48" s="22"/>
      <c r="D48" s="22"/>
      <c r="E48" s="22"/>
      <c r="F48" s="22"/>
      <c r="G48" s="22"/>
      <c r="H48" s="22"/>
      <c r="I48" s="22"/>
      <c r="J48" s="22"/>
      <c r="K48" s="22"/>
      <c r="L48" s="22"/>
      <c r="M48" s="22"/>
      <c r="N48" s="22"/>
      <c r="O48" s="22"/>
      <c r="P48" s="22"/>
      <c r="Q48" s="22"/>
      <c r="R48" s="22"/>
      <c r="S48" s="22"/>
      <c r="T48" s="22"/>
      <c r="U48" s="22"/>
      <c r="V48" s="22"/>
      <c r="W48" s="22"/>
      <c r="X48" s="22"/>
      <c r="Y48" s="22"/>
      <c r="Z48" s="22"/>
    </row>
    <row r="49" spans="1:26" ht="15" x14ac:dyDescent="0.25">
      <c r="A49" s="22"/>
      <c r="B49" s="22"/>
      <c r="C49" s="22"/>
      <c r="D49" s="22"/>
      <c r="E49" s="22"/>
      <c r="F49" s="22"/>
      <c r="G49" s="22"/>
      <c r="H49" s="22"/>
      <c r="I49" s="22"/>
      <c r="J49" s="22"/>
      <c r="K49" s="22"/>
      <c r="L49" s="22"/>
      <c r="M49" s="22"/>
      <c r="N49" s="22"/>
      <c r="O49" s="22"/>
      <c r="P49" s="22"/>
      <c r="Q49" s="22"/>
      <c r="R49" s="22"/>
      <c r="S49" s="22"/>
      <c r="T49" s="22"/>
      <c r="U49" s="22"/>
      <c r="V49" s="22"/>
      <c r="W49" s="22"/>
      <c r="X49" s="22"/>
      <c r="Y49" s="22"/>
      <c r="Z49" s="22"/>
    </row>
    <row r="50" spans="1:26" ht="15" x14ac:dyDescent="0.25">
      <c r="A50" s="22"/>
      <c r="B50" s="22"/>
      <c r="C50" s="22"/>
      <c r="D50" s="22"/>
      <c r="E50" s="22"/>
      <c r="F50" s="22"/>
      <c r="G50" s="22"/>
      <c r="H50" s="22"/>
      <c r="I50" s="22"/>
      <c r="J50" s="22"/>
      <c r="K50" s="22"/>
      <c r="L50" s="22"/>
      <c r="M50" s="22"/>
      <c r="N50" s="22"/>
      <c r="O50" s="22"/>
      <c r="P50" s="22"/>
      <c r="Q50" s="22"/>
      <c r="R50" s="22"/>
      <c r="S50" s="22"/>
      <c r="T50" s="22"/>
      <c r="U50" s="22"/>
      <c r="V50" s="22"/>
      <c r="W50" s="22"/>
      <c r="X50" s="22"/>
      <c r="Y50" s="22"/>
      <c r="Z50" s="22"/>
    </row>
    <row r="51" spans="1:26" ht="15" x14ac:dyDescent="0.25">
      <c r="A51" s="22"/>
      <c r="B51" s="22"/>
      <c r="C51" s="22"/>
      <c r="D51" s="22"/>
      <c r="E51" s="22"/>
      <c r="F51" s="22"/>
      <c r="G51" s="22"/>
      <c r="H51" s="22"/>
      <c r="I51" s="22"/>
      <c r="J51" s="22"/>
      <c r="K51" s="22"/>
      <c r="L51" s="22"/>
      <c r="M51" s="22"/>
      <c r="N51" s="22"/>
      <c r="O51" s="22"/>
      <c r="P51" s="22"/>
      <c r="Q51" s="22"/>
      <c r="R51" s="22"/>
      <c r="S51" s="22"/>
      <c r="T51" s="22"/>
      <c r="U51" s="22"/>
      <c r="V51" s="22"/>
      <c r="W51" s="22"/>
      <c r="X51" s="22"/>
      <c r="Y51" s="22"/>
      <c r="Z51" s="22"/>
    </row>
    <row r="52" spans="1:26" ht="15" x14ac:dyDescent="0.25">
      <c r="A52" s="22"/>
      <c r="B52" s="22"/>
      <c r="C52" s="22"/>
      <c r="D52" s="22"/>
      <c r="E52" s="22"/>
      <c r="F52" s="22"/>
      <c r="G52" s="22"/>
      <c r="H52" s="22"/>
      <c r="I52" s="22"/>
      <c r="J52" s="22"/>
      <c r="K52" s="22"/>
      <c r="L52" s="22"/>
      <c r="M52" s="22"/>
      <c r="N52" s="22"/>
      <c r="O52" s="22"/>
      <c r="P52" s="22"/>
      <c r="Q52" s="22"/>
      <c r="R52" s="22"/>
      <c r="S52" s="22"/>
      <c r="T52" s="22"/>
      <c r="U52" s="22"/>
      <c r="V52" s="22"/>
      <c r="W52" s="22"/>
      <c r="X52" s="22"/>
      <c r="Y52" s="22"/>
      <c r="Z52" s="22"/>
    </row>
    <row r="53" spans="1:26" ht="15" x14ac:dyDescent="0.25">
      <c r="A53" s="22"/>
      <c r="B53" s="22"/>
      <c r="C53" s="22"/>
      <c r="D53" s="22"/>
      <c r="E53" s="22"/>
      <c r="F53" s="22"/>
      <c r="G53" s="22"/>
      <c r="H53" s="22"/>
      <c r="I53" s="22"/>
      <c r="J53" s="22"/>
      <c r="K53" s="22"/>
      <c r="L53" s="22"/>
      <c r="M53" s="22"/>
      <c r="N53" s="22"/>
      <c r="O53" s="22"/>
      <c r="P53" s="22"/>
      <c r="Q53" s="22"/>
      <c r="R53" s="22"/>
      <c r="S53" s="22"/>
      <c r="T53" s="22"/>
      <c r="U53" s="22"/>
      <c r="V53" s="22"/>
      <c r="W53" s="22"/>
      <c r="X53" s="22"/>
      <c r="Y53" s="22"/>
      <c r="Z53" s="22"/>
    </row>
    <row r="54" spans="1:26" ht="15" x14ac:dyDescent="0.25">
      <c r="A54" s="22"/>
      <c r="B54" s="22"/>
      <c r="C54" s="22"/>
      <c r="D54" s="22"/>
      <c r="E54" s="22"/>
      <c r="F54" s="22"/>
      <c r="G54" s="22"/>
      <c r="H54" s="22"/>
      <c r="I54" s="22"/>
      <c r="J54" s="22"/>
      <c r="K54" s="22"/>
      <c r="L54" s="22"/>
      <c r="M54" s="22"/>
      <c r="N54" s="22"/>
      <c r="O54" s="22"/>
      <c r="P54" s="22"/>
      <c r="Q54" s="22"/>
      <c r="R54" s="22"/>
      <c r="S54" s="22"/>
      <c r="T54" s="22"/>
      <c r="U54" s="22"/>
      <c r="V54" s="22"/>
      <c r="W54" s="22"/>
      <c r="X54" s="22"/>
      <c r="Y54" s="22"/>
      <c r="Z54" s="22"/>
    </row>
    <row r="55" spans="1:26" ht="15" x14ac:dyDescent="0.25">
      <c r="A55" s="22"/>
      <c r="B55" s="22"/>
      <c r="C55" s="22"/>
      <c r="D55" s="22"/>
      <c r="E55" s="22"/>
      <c r="F55" s="22"/>
      <c r="G55" s="22"/>
      <c r="H55" s="22"/>
      <c r="I55" s="22"/>
      <c r="J55" s="22"/>
      <c r="K55" s="22"/>
      <c r="L55" s="22"/>
      <c r="M55" s="22"/>
      <c r="N55" s="22"/>
      <c r="O55" s="22"/>
      <c r="P55" s="22"/>
      <c r="Q55" s="22"/>
      <c r="R55" s="22"/>
      <c r="S55" s="22"/>
      <c r="T55" s="22"/>
      <c r="U55" s="22"/>
      <c r="V55" s="22"/>
      <c r="W55" s="22"/>
      <c r="X55" s="22"/>
      <c r="Y55" s="22"/>
      <c r="Z55" s="22"/>
    </row>
    <row r="56" spans="1:26" ht="15" x14ac:dyDescent="0.25">
      <c r="A56" s="22"/>
      <c r="B56" s="22"/>
      <c r="C56" s="22"/>
      <c r="D56" s="22"/>
      <c r="E56" s="22"/>
      <c r="F56" s="22"/>
      <c r="G56" s="22"/>
      <c r="H56" s="22"/>
      <c r="I56" s="22"/>
      <c r="J56" s="22"/>
      <c r="K56" s="22"/>
      <c r="L56" s="22"/>
      <c r="M56" s="22"/>
      <c r="N56" s="22"/>
      <c r="O56" s="22"/>
      <c r="P56" s="22"/>
      <c r="Q56" s="22"/>
      <c r="R56" s="22"/>
      <c r="S56" s="22"/>
      <c r="T56" s="22"/>
      <c r="U56" s="22"/>
      <c r="V56" s="22"/>
      <c r="W56" s="22"/>
      <c r="X56" s="22"/>
      <c r="Y56" s="22"/>
      <c r="Z56" s="22"/>
    </row>
    <row r="57" spans="1:26" ht="15" x14ac:dyDescent="0.25">
      <c r="A57" s="22"/>
      <c r="B57" s="22"/>
      <c r="C57" s="22"/>
      <c r="D57" s="22"/>
      <c r="E57" s="22"/>
      <c r="F57" s="22"/>
      <c r="G57" s="22"/>
      <c r="H57" s="22"/>
      <c r="I57" s="22"/>
      <c r="J57" s="22"/>
      <c r="K57" s="22"/>
      <c r="L57" s="22"/>
      <c r="M57" s="22"/>
      <c r="N57" s="22"/>
      <c r="O57" s="22"/>
      <c r="P57" s="22"/>
      <c r="Q57" s="22"/>
      <c r="R57" s="22"/>
      <c r="S57" s="22"/>
      <c r="T57" s="22"/>
      <c r="U57" s="22"/>
      <c r="V57" s="22"/>
      <c r="W57" s="22"/>
      <c r="X57" s="22"/>
      <c r="Y57" s="22"/>
      <c r="Z57" s="22"/>
    </row>
    <row r="58" spans="1:26" ht="15" x14ac:dyDescent="0.25">
      <c r="A58" s="22"/>
      <c r="B58" s="22"/>
      <c r="C58" s="22"/>
      <c r="D58" s="22"/>
      <c r="E58" s="22"/>
      <c r="F58" s="22"/>
      <c r="G58" s="22"/>
      <c r="H58" s="22"/>
      <c r="I58" s="22"/>
      <c r="J58" s="22"/>
      <c r="K58" s="22"/>
      <c r="L58" s="22"/>
      <c r="M58" s="22"/>
      <c r="N58" s="22"/>
      <c r="O58" s="22"/>
      <c r="P58" s="22"/>
      <c r="Q58" s="22"/>
      <c r="R58" s="22"/>
      <c r="S58" s="22"/>
      <c r="T58" s="22"/>
      <c r="U58" s="22"/>
      <c r="V58" s="22"/>
      <c r="W58" s="22"/>
      <c r="X58" s="22"/>
      <c r="Y58" s="22"/>
      <c r="Z58" s="22"/>
    </row>
    <row r="59" spans="1:26" ht="15" x14ac:dyDescent="0.25">
      <c r="A59" s="22"/>
      <c r="B59" s="22"/>
      <c r="C59" s="22"/>
      <c r="D59" s="22"/>
      <c r="E59" s="22"/>
      <c r="F59" s="22"/>
      <c r="G59" s="22"/>
      <c r="H59" s="22"/>
      <c r="I59" s="22"/>
      <c r="J59" s="22"/>
      <c r="K59" s="22"/>
      <c r="L59" s="22"/>
      <c r="M59" s="22"/>
      <c r="N59" s="22"/>
      <c r="O59" s="22"/>
      <c r="P59" s="22"/>
      <c r="Q59" s="22"/>
      <c r="R59" s="22"/>
      <c r="S59" s="22"/>
      <c r="T59" s="22"/>
      <c r="U59" s="22"/>
      <c r="V59" s="22"/>
      <c r="W59" s="22"/>
      <c r="X59" s="22"/>
      <c r="Y59" s="22"/>
      <c r="Z59" s="22"/>
    </row>
    <row r="60" spans="1:26" ht="15" x14ac:dyDescent="0.25">
      <c r="A60" s="22"/>
      <c r="B60" s="22"/>
      <c r="C60" s="22"/>
      <c r="D60" s="22"/>
      <c r="E60" s="22"/>
      <c r="F60" s="22"/>
      <c r="G60" s="22"/>
      <c r="H60" s="22"/>
      <c r="I60" s="22"/>
      <c r="J60" s="22"/>
      <c r="K60" s="22"/>
      <c r="L60" s="22"/>
      <c r="M60" s="22"/>
      <c r="N60" s="22"/>
      <c r="O60" s="22"/>
      <c r="P60" s="22"/>
      <c r="Q60" s="22"/>
      <c r="R60" s="22"/>
      <c r="S60" s="22"/>
      <c r="T60" s="22"/>
      <c r="U60" s="22"/>
      <c r="V60" s="22"/>
      <c r="W60" s="22"/>
      <c r="X60" s="22"/>
      <c r="Y60" s="22"/>
      <c r="Z60" s="22"/>
    </row>
    <row r="61" spans="1:26" ht="15" x14ac:dyDescent="0.25">
      <c r="A61" s="22"/>
      <c r="B61" s="22"/>
      <c r="C61" s="22"/>
      <c r="D61" s="22"/>
      <c r="E61" s="22"/>
      <c r="F61" s="22"/>
      <c r="G61" s="22"/>
      <c r="H61" s="22"/>
      <c r="I61" s="22"/>
      <c r="J61" s="22"/>
      <c r="K61" s="22"/>
      <c r="L61" s="22"/>
      <c r="M61" s="22"/>
      <c r="N61" s="22"/>
      <c r="O61" s="22"/>
      <c r="P61" s="22"/>
      <c r="Q61" s="22"/>
      <c r="R61" s="22"/>
      <c r="S61" s="22"/>
      <c r="T61" s="22"/>
      <c r="U61" s="22"/>
      <c r="V61" s="22"/>
      <c r="W61" s="22"/>
      <c r="X61" s="22"/>
      <c r="Y61" s="22"/>
      <c r="Z61" s="22"/>
    </row>
    <row r="62" spans="1:26" ht="15" x14ac:dyDescent="0.25">
      <c r="A62" s="22"/>
      <c r="B62" s="22"/>
      <c r="C62" s="22"/>
      <c r="D62" s="22"/>
      <c r="E62" s="22"/>
      <c r="F62" s="22"/>
      <c r="G62" s="22"/>
      <c r="H62" s="22"/>
      <c r="I62" s="22"/>
      <c r="J62" s="22"/>
      <c r="K62" s="22"/>
      <c r="L62" s="22"/>
      <c r="M62" s="22"/>
      <c r="N62" s="22"/>
      <c r="O62" s="22"/>
      <c r="P62" s="22"/>
      <c r="Q62" s="22"/>
      <c r="R62" s="22"/>
      <c r="S62" s="22"/>
      <c r="T62" s="22"/>
      <c r="U62" s="22"/>
      <c r="V62" s="22"/>
      <c r="W62" s="22"/>
      <c r="X62" s="22"/>
      <c r="Y62" s="22"/>
      <c r="Z62" s="22"/>
    </row>
    <row r="63" spans="1:26" ht="15" x14ac:dyDescent="0.25">
      <c r="A63" s="22"/>
      <c r="B63" s="22"/>
      <c r="C63" s="22"/>
      <c r="D63" s="22"/>
      <c r="E63" s="22"/>
      <c r="F63" s="22"/>
      <c r="G63" s="22"/>
      <c r="H63" s="22"/>
      <c r="I63" s="22"/>
      <c r="J63" s="22"/>
      <c r="K63" s="22"/>
      <c r="L63" s="22"/>
      <c r="M63" s="22"/>
      <c r="N63" s="22"/>
      <c r="O63" s="22"/>
      <c r="P63" s="22"/>
      <c r="Q63" s="22"/>
      <c r="R63" s="22"/>
      <c r="S63" s="22"/>
      <c r="T63" s="22"/>
      <c r="U63" s="22"/>
      <c r="V63" s="22"/>
      <c r="W63" s="22"/>
      <c r="X63" s="22"/>
      <c r="Y63" s="22"/>
      <c r="Z63" s="22"/>
    </row>
    <row r="64" spans="1:26" ht="15" x14ac:dyDescent="0.25">
      <c r="A64" s="22"/>
      <c r="B64" s="22"/>
      <c r="C64" s="22"/>
      <c r="D64" s="22"/>
      <c r="E64" s="22"/>
      <c r="F64" s="22"/>
      <c r="G64" s="22"/>
      <c r="H64" s="22"/>
      <c r="I64" s="22"/>
      <c r="J64" s="22"/>
      <c r="K64" s="22"/>
      <c r="L64" s="22"/>
      <c r="M64" s="22"/>
      <c r="N64" s="22"/>
      <c r="O64" s="22"/>
      <c r="P64" s="22"/>
      <c r="Q64" s="22"/>
      <c r="R64" s="22"/>
      <c r="S64" s="22"/>
      <c r="T64" s="22"/>
      <c r="U64" s="22"/>
      <c r="V64" s="22"/>
      <c r="W64" s="22"/>
      <c r="X64" s="22"/>
      <c r="Y64" s="22"/>
      <c r="Z64" s="22"/>
    </row>
    <row r="65" spans="1:26" ht="15" x14ac:dyDescent="0.25">
      <c r="A65" s="22"/>
      <c r="B65" s="22"/>
      <c r="C65" s="22"/>
      <c r="D65" s="22"/>
      <c r="E65" s="22"/>
      <c r="F65" s="22"/>
      <c r="G65" s="22"/>
      <c r="H65" s="22"/>
      <c r="I65" s="22"/>
      <c r="J65" s="22"/>
      <c r="K65" s="22"/>
      <c r="L65" s="22"/>
      <c r="M65" s="22"/>
      <c r="N65" s="22"/>
      <c r="O65" s="22"/>
      <c r="P65" s="22"/>
      <c r="Q65" s="22"/>
      <c r="R65" s="22"/>
      <c r="S65" s="22"/>
      <c r="T65" s="22"/>
      <c r="U65" s="22"/>
      <c r="V65" s="22"/>
      <c r="W65" s="22"/>
      <c r="X65" s="22"/>
      <c r="Y65" s="22"/>
      <c r="Z65" s="22"/>
    </row>
    <row r="66" spans="1:26" ht="15" x14ac:dyDescent="0.25">
      <c r="A66" s="22"/>
      <c r="B66" s="22"/>
      <c r="C66" s="22"/>
      <c r="D66" s="22"/>
      <c r="E66" s="22"/>
      <c r="F66" s="22"/>
      <c r="G66" s="22"/>
      <c r="H66" s="22"/>
      <c r="I66" s="22"/>
      <c r="J66" s="22"/>
      <c r="K66" s="22"/>
      <c r="L66" s="22"/>
      <c r="M66" s="22"/>
      <c r="N66" s="22"/>
      <c r="O66" s="22"/>
      <c r="P66" s="22"/>
      <c r="Q66" s="22"/>
      <c r="R66" s="22"/>
      <c r="S66" s="22"/>
      <c r="T66" s="22"/>
      <c r="U66" s="22"/>
      <c r="V66" s="22"/>
      <c r="W66" s="22"/>
      <c r="X66" s="22"/>
      <c r="Y66" s="22"/>
      <c r="Z66" s="22"/>
    </row>
    <row r="67" spans="1:26" ht="15" x14ac:dyDescent="0.25">
      <c r="A67" s="22"/>
      <c r="B67" s="22"/>
      <c r="C67" s="22"/>
      <c r="D67" s="22"/>
      <c r="E67" s="22"/>
      <c r="F67" s="22"/>
      <c r="G67" s="22"/>
      <c r="H67" s="22"/>
      <c r="I67" s="22"/>
      <c r="J67" s="22"/>
      <c r="K67" s="22"/>
      <c r="L67" s="22"/>
      <c r="M67" s="22"/>
      <c r="N67" s="22"/>
      <c r="O67" s="22"/>
      <c r="P67" s="22"/>
      <c r="Q67" s="22"/>
      <c r="R67" s="22"/>
      <c r="S67" s="22"/>
      <c r="T67" s="22"/>
      <c r="U67" s="22"/>
      <c r="V67" s="22"/>
      <c r="W67" s="22"/>
      <c r="X67" s="22"/>
      <c r="Y67" s="22"/>
      <c r="Z67" s="22"/>
    </row>
    <row r="68" spans="1:26" ht="15" x14ac:dyDescent="0.25">
      <c r="A68" s="22"/>
      <c r="B68" s="22"/>
      <c r="C68" s="22"/>
      <c r="D68" s="22"/>
      <c r="E68" s="22"/>
      <c r="F68" s="22"/>
      <c r="G68" s="22"/>
      <c r="H68" s="22"/>
      <c r="I68" s="22"/>
      <c r="J68" s="22"/>
      <c r="K68" s="22"/>
      <c r="L68" s="22"/>
      <c r="M68" s="22"/>
      <c r="N68" s="22"/>
      <c r="O68" s="22"/>
      <c r="P68" s="22"/>
      <c r="Q68" s="22"/>
      <c r="R68" s="22"/>
      <c r="S68" s="22"/>
      <c r="T68" s="22"/>
      <c r="U68" s="22"/>
      <c r="V68" s="22"/>
      <c r="W68" s="22"/>
      <c r="X68" s="22"/>
      <c r="Y68" s="22"/>
      <c r="Z68" s="22"/>
    </row>
    <row r="69" spans="1:26" ht="2.25" hidden="1" customHeight="1" x14ac:dyDescent="0.25">
      <c r="A69" s="22"/>
      <c r="B69" s="22"/>
      <c r="C69" s="22"/>
      <c r="D69" s="22"/>
      <c r="E69" s="22"/>
      <c r="F69" s="22"/>
      <c r="G69" s="22"/>
      <c r="H69" s="22"/>
      <c r="I69" s="22"/>
      <c r="J69" s="22"/>
      <c r="K69" s="22"/>
      <c r="L69" s="22"/>
      <c r="M69" s="22"/>
      <c r="N69" s="22"/>
      <c r="O69" s="22"/>
      <c r="P69" s="22"/>
      <c r="Q69" s="22"/>
      <c r="R69" s="22"/>
      <c r="S69" s="22"/>
      <c r="T69" s="22"/>
      <c r="U69" s="22"/>
      <c r="V69" s="22"/>
      <c r="W69" s="22"/>
      <c r="X69" s="22"/>
      <c r="Y69" s="22"/>
      <c r="Z69" s="22"/>
    </row>
    <row r="70" spans="1:26" ht="12.75" customHeight="1" x14ac:dyDescent="0.25">
      <c r="A70" s="22"/>
      <c r="B70" s="22"/>
      <c r="C70" s="22"/>
      <c r="D70" s="22"/>
      <c r="E70" s="22"/>
      <c r="F70" s="22"/>
      <c r="G70" s="22"/>
      <c r="H70" s="22"/>
      <c r="I70" s="22"/>
      <c r="J70" s="22"/>
      <c r="K70" s="22"/>
      <c r="L70" s="22"/>
      <c r="M70" s="22"/>
      <c r="N70" s="22"/>
      <c r="O70" s="22"/>
      <c r="P70" s="22"/>
      <c r="Q70" s="22"/>
      <c r="R70" s="22"/>
      <c r="S70" s="22"/>
      <c r="T70" s="22"/>
      <c r="U70" s="22"/>
      <c r="V70" s="22"/>
      <c r="W70" s="22"/>
      <c r="X70" s="22"/>
      <c r="Y70" s="22"/>
      <c r="Z70" s="22"/>
    </row>
    <row r="71" spans="1:26" ht="11.25" customHeight="1" x14ac:dyDescent="0.25">
      <c r="A71" s="22"/>
      <c r="B71" s="22"/>
      <c r="C71" s="22"/>
      <c r="D71" s="22"/>
      <c r="E71" s="22"/>
      <c r="F71" s="22"/>
      <c r="G71" s="22"/>
      <c r="H71" s="22"/>
      <c r="I71" s="22"/>
      <c r="J71" s="22"/>
      <c r="K71" s="22"/>
      <c r="L71" s="22"/>
      <c r="M71" s="22"/>
      <c r="N71" s="22"/>
      <c r="O71" s="22"/>
      <c r="P71" s="22"/>
      <c r="Q71" s="22"/>
      <c r="R71" s="22"/>
      <c r="S71" s="22"/>
      <c r="T71" s="22"/>
      <c r="U71" s="22"/>
      <c r="V71" s="22"/>
      <c r="W71" s="22"/>
      <c r="X71" s="22"/>
      <c r="Y71" s="22"/>
      <c r="Z71" s="22"/>
    </row>
    <row r="72" spans="1:26" ht="15" x14ac:dyDescent="0.25">
      <c r="A72" s="22"/>
      <c r="B72" s="22"/>
      <c r="C72" s="22"/>
      <c r="D72" s="22"/>
      <c r="E72" s="22"/>
      <c r="F72" s="22"/>
      <c r="G72" s="22"/>
      <c r="H72" s="22"/>
      <c r="I72" s="22"/>
      <c r="J72" s="22"/>
      <c r="K72" s="22"/>
      <c r="L72" s="22"/>
      <c r="M72" s="22"/>
      <c r="N72" s="22"/>
      <c r="O72" s="22"/>
      <c r="P72" s="22"/>
      <c r="Q72" s="22"/>
      <c r="R72" s="22"/>
      <c r="S72" s="22"/>
      <c r="T72" s="22"/>
      <c r="U72" s="22"/>
      <c r="V72" s="22"/>
      <c r="W72" s="22"/>
      <c r="X72" s="22"/>
      <c r="Y72" s="22"/>
      <c r="Z72" s="22"/>
    </row>
    <row r="73" spans="1:26" ht="15" x14ac:dyDescent="0.25">
      <c r="A73" s="22"/>
      <c r="B73" s="22"/>
      <c r="C73" s="22"/>
      <c r="D73" s="22"/>
      <c r="E73" s="22"/>
      <c r="F73" s="22"/>
      <c r="G73" s="22"/>
      <c r="H73" s="22"/>
      <c r="I73" s="22"/>
      <c r="J73" s="22"/>
      <c r="K73" s="22"/>
      <c r="L73" s="22"/>
      <c r="M73" s="22"/>
      <c r="N73" s="22"/>
      <c r="O73" s="22"/>
      <c r="P73" s="22"/>
      <c r="Q73" s="22"/>
      <c r="R73" s="22"/>
      <c r="S73" s="22"/>
      <c r="T73" s="22"/>
      <c r="U73" s="22"/>
      <c r="V73" s="22"/>
      <c r="W73" s="22"/>
      <c r="X73" s="22"/>
      <c r="Y73" s="22"/>
      <c r="Z73" s="22"/>
    </row>
    <row r="74" spans="1:26" ht="15" x14ac:dyDescent="0.25">
      <c r="A74" s="22"/>
      <c r="B74" s="22"/>
      <c r="C74" s="22"/>
      <c r="D74" s="22"/>
      <c r="E74" s="22"/>
      <c r="F74" s="22"/>
      <c r="G74" s="22"/>
      <c r="H74" s="22"/>
      <c r="I74" s="22"/>
      <c r="J74" s="22"/>
      <c r="K74" s="22"/>
      <c r="L74" s="22"/>
      <c r="M74" s="22"/>
      <c r="N74" s="22"/>
      <c r="O74" s="22"/>
      <c r="P74" s="22"/>
      <c r="Q74" s="22"/>
      <c r="R74" s="22"/>
      <c r="S74" s="22"/>
      <c r="T74" s="22"/>
      <c r="U74" s="22"/>
      <c r="V74" s="22"/>
      <c r="W74" s="22"/>
      <c r="X74" s="22"/>
      <c r="Y74" s="22"/>
      <c r="Z74" s="22"/>
    </row>
    <row r="75" spans="1:26" ht="15" x14ac:dyDescent="0.25">
      <c r="A75" s="22"/>
      <c r="B75" s="22"/>
      <c r="C75" s="22"/>
      <c r="D75" s="22"/>
      <c r="E75" s="22"/>
      <c r="F75" s="22"/>
      <c r="G75" s="22"/>
      <c r="H75" s="22"/>
      <c r="I75" s="22"/>
      <c r="J75" s="22"/>
      <c r="K75" s="22"/>
      <c r="L75" s="22"/>
      <c r="M75" s="22"/>
      <c r="N75" s="22"/>
      <c r="O75" s="22"/>
      <c r="P75" s="22"/>
      <c r="Q75" s="22"/>
      <c r="R75" s="22"/>
      <c r="S75" s="22"/>
      <c r="T75" s="22"/>
      <c r="U75" s="22"/>
      <c r="V75" s="22"/>
      <c r="W75" s="22"/>
      <c r="X75" s="22"/>
      <c r="Y75" s="22"/>
      <c r="Z75" s="22"/>
    </row>
    <row r="76" spans="1:26" ht="15" x14ac:dyDescent="0.25">
      <c r="A76" s="22"/>
      <c r="B76" s="22"/>
      <c r="C76" s="22"/>
      <c r="D76" s="22"/>
      <c r="E76" s="22"/>
      <c r="F76" s="22"/>
      <c r="G76" s="22"/>
      <c r="H76" s="22"/>
      <c r="I76" s="22"/>
      <c r="J76" s="22"/>
      <c r="K76" s="22"/>
      <c r="L76" s="22"/>
      <c r="M76" s="22"/>
      <c r="N76" s="22"/>
      <c r="O76" s="22"/>
      <c r="P76" s="22"/>
      <c r="Q76" s="22"/>
      <c r="R76" s="22"/>
      <c r="S76" s="22"/>
      <c r="T76" s="22"/>
      <c r="U76" s="22"/>
      <c r="V76" s="22"/>
      <c r="W76" s="22"/>
      <c r="X76" s="22"/>
      <c r="Y76" s="22"/>
      <c r="Z76" s="22"/>
    </row>
    <row r="77" spans="1:26" ht="15" x14ac:dyDescent="0.25">
      <c r="A77" s="22"/>
      <c r="B77" s="22"/>
      <c r="C77" s="22"/>
      <c r="D77" s="22"/>
      <c r="E77" s="22"/>
      <c r="F77" s="22"/>
      <c r="G77" s="22"/>
      <c r="H77" s="22"/>
      <c r="I77" s="22"/>
      <c r="J77" s="22"/>
      <c r="K77" s="22"/>
      <c r="L77" s="22"/>
      <c r="M77" s="22"/>
      <c r="N77" s="22"/>
      <c r="O77" s="22"/>
      <c r="P77" s="22"/>
      <c r="Q77" s="22"/>
      <c r="R77" s="22"/>
      <c r="S77" s="22"/>
      <c r="T77" s="22"/>
      <c r="U77" s="22"/>
      <c r="V77" s="22"/>
      <c r="W77" s="22"/>
      <c r="X77" s="22"/>
      <c r="Y77" s="22"/>
      <c r="Z77" s="22"/>
    </row>
    <row r="78" spans="1:26" ht="15" x14ac:dyDescent="0.25">
      <c r="A78" s="22"/>
      <c r="B78" s="22"/>
      <c r="C78" s="22"/>
      <c r="D78" s="22"/>
      <c r="E78" s="22"/>
      <c r="F78" s="22"/>
      <c r="G78" s="22"/>
      <c r="H78" s="22"/>
      <c r="I78" s="22"/>
      <c r="J78" s="22"/>
      <c r="K78" s="22"/>
      <c r="L78" s="22"/>
      <c r="M78" s="22"/>
      <c r="N78" s="22"/>
      <c r="O78" s="22"/>
      <c r="P78" s="22"/>
      <c r="Q78" s="22"/>
      <c r="R78" s="22"/>
      <c r="S78" s="22"/>
      <c r="T78" s="22"/>
      <c r="U78" s="22"/>
      <c r="V78" s="22"/>
      <c r="W78" s="22"/>
      <c r="X78" s="22"/>
      <c r="Y78" s="22"/>
      <c r="Z78" s="22"/>
    </row>
    <row r="79" spans="1:26" ht="15" x14ac:dyDescent="0.25">
      <c r="A79" s="22"/>
      <c r="B79" s="22"/>
      <c r="C79" s="22"/>
      <c r="D79" s="22"/>
      <c r="E79" s="22"/>
      <c r="F79" s="22"/>
      <c r="G79" s="22"/>
      <c r="H79" s="22"/>
      <c r="I79" s="22"/>
      <c r="J79" s="22"/>
      <c r="K79" s="22"/>
      <c r="L79" s="22"/>
      <c r="M79" s="22"/>
      <c r="N79" s="22"/>
      <c r="O79" s="22"/>
      <c r="P79" s="22"/>
      <c r="Q79" s="22"/>
      <c r="R79" s="22"/>
      <c r="S79" s="22"/>
      <c r="T79" s="22"/>
      <c r="U79" s="22"/>
      <c r="V79" s="22"/>
      <c r="W79" s="22"/>
      <c r="X79" s="22"/>
      <c r="Y79" s="22"/>
      <c r="Z79" s="22"/>
    </row>
    <row r="80" spans="1:26" ht="15" x14ac:dyDescent="0.25">
      <c r="A80" s="22"/>
      <c r="B80" s="22"/>
      <c r="C80" s="22"/>
      <c r="D80" s="22"/>
      <c r="E80" s="22"/>
      <c r="F80" s="22"/>
      <c r="G80" s="22"/>
      <c r="H80" s="22"/>
      <c r="I80" s="22"/>
      <c r="J80" s="22"/>
      <c r="K80" s="22"/>
      <c r="L80" s="22"/>
      <c r="M80" s="22"/>
      <c r="N80" s="22"/>
      <c r="O80" s="22"/>
      <c r="P80" s="22"/>
      <c r="Q80" s="22"/>
      <c r="R80" s="22"/>
      <c r="S80" s="22"/>
      <c r="T80" s="22"/>
      <c r="U80" s="22"/>
      <c r="V80" s="22"/>
      <c r="W80" s="22"/>
      <c r="X80" s="22"/>
      <c r="Y80" s="22"/>
      <c r="Z80" s="22"/>
    </row>
    <row r="81" spans="1:26" ht="15" x14ac:dyDescent="0.25">
      <c r="A81" s="22"/>
      <c r="B81" s="22"/>
      <c r="C81" s="22"/>
      <c r="D81" s="22"/>
      <c r="E81" s="22"/>
      <c r="F81" s="22"/>
      <c r="G81" s="22"/>
      <c r="H81" s="22"/>
      <c r="I81" s="22"/>
      <c r="J81" s="22"/>
      <c r="K81" s="22"/>
      <c r="L81" s="22"/>
      <c r="M81" s="22"/>
      <c r="N81" s="22"/>
      <c r="O81" s="22"/>
      <c r="P81" s="22"/>
      <c r="Q81" s="22"/>
      <c r="R81" s="22"/>
      <c r="S81" s="22"/>
      <c r="T81" s="22"/>
      <c r="U81" s="22"/>
      <c r="V81" s="22"/>
      <c r="W81" s="22"/>
      <c r="X81" s="22"/>
      <c r="Y81" s="22"/>
      <c r="Z81" s="22"/>
    </row>
    <row r="82" spans="1:26" ht="15" x14ac:dyDescent="0.25">
      <c r="A82" s="22"/>
      <c r="B82" s="22"/>
      <c r="C82" s="22"/>
      <c r="D82" s="22"/>
      <c r="E82" s="22"/>
      <c r="F82" s="22"/>
      <c r="G82" s="22"/>
      <c r="H82" s="22"/>
      <c r="I82" s="22"/>
      <c r="J82" s="22"/>
      <c r="K82" s="22"/>
      <c r="L82" s="22"/>
      <c r="M82" s="22"/>
      <c r="N82" s="22"/>
      <c r="O82" s="22"/>
      <c r="P82" s="22"/>
      <c r="Q82" s="22"/>
      <c r="R82" s="22"/>
      <c r="S82" s="22"/>
      <c r="T82" s="22"/>
      <c r="U82" s="22"/>
      <c r="V82" s="22"/>
      <c r="W82" s="22"/>
      <c r="X82" s="22"/>
      <c r="Y82" s="22"/>
      <c r="Z82" s="22"/>
    </row>
    <row r="83" spans="1:26" ht="15" x14ac:dyDescent="0.25">
      <c r="A83" s="22"/>
      <c r="B83" s="22"/>
      <c r="C83" s="22"/>
      <c r="D83" s="22"/>
      <c r="E83" s="22"/>
      <c r="F83" s="22"/>
      <c r="G83" s="22"/>
      <c r="H83" s="22"/>
      <c r="I83" s="22"/>
      <c r="J83" s="22"/>
      <c r="K83" s="22"/>
      <c r="L83" s="22"/>
      <c r="M83" s="22"/>
      <c r="N83" s="22"/>
      <c r="O83" s="22"/>
      <c r="P83" s="22"/>
      <c r="Q83" s="22"/>
      <c r="R83" s="22"/>
      <c r="S83" s="22"/>
      <c r="T83" s="22"/>
      <c r="U83" s="22"/>
      <c r="V83" s="22"/>
      <c r="W83" s="22"/>
      <c r="X83" s="22"/>
      <c r="Y83" s="22"/>
      <c r="Z83" s="22"/>
    </row>
    <row r="84" spans="1:26" ht="15" x14ac:dyDescent="0.25">
      <c r="A84" s="22"/>
      <c r="B84" s="22"/>
      <c r="C84" s="22"/>
      <c r="D84" s="22"/>
      <c r="E84" s="22"/>
      <c r="F84" s="22"/>
      <c r="G84" s="22"/>
      <c r="H84" s="22"/>
      <c r="I84" s="22"/>
      <c r="J84" s="22"/>
      <c r="K84" s="22"/>
      <c r="L84" s="22"/>
      <c r="M84" s="22"/>
      <c r="N84" s="22"/>
      <c r="O84" s="22"/>
      <c r="P84" s="22"/>
      <c r="Q84" s="22"/>
      <c r="R84" s="22"/>
      <c r="S84" s="22"/>
      <c r="T84" s="22"/>
      <c r="U84" s="22"/>
      <c r="V84" s="22"/>
      <c r="W84" s="22"/>
      <c r="X84" s="22"/>
      <c r="Y84" s="22"/>
      <c r="Z84" s="22"/>
    </row>
    <row r="85" spans="1:26" ht="15" x14ac:dyDescent="0.25">
      <c r="A85" s="22"/>
      <c r="B85" s="22"/>
      <c r="C85" s="22"/>
      <c r="D85" s="22"/>
      <c r="E85" s="22"/>
      <c r="F85" s="22"/>
      <c r="G85" s="22"/>
      <c r="H85" s="22"/>
      <c r="I85" s="22"/>
      <c r="J85" s="22"/>
      <c r="K85" s="22"/>
      <c r="L85" s="22"/>
      <c r="M85" s="22"/>
      <c r="N85" s="22"/>
      <c r="O85" s="22"/>
      <c r="P85" s="22"/>
      <c r="Q85" s="22"/>
      <c r="R85" s="22"/>
      <c r="S85" s="22"/>
      <c r="T85" s="22"/>
      <c r="U85" s="22"/>
      <c r="V85" s="22"/>
      <c r="W85" s="22"/>
      <c r="X85" s="22"/>
      <c r="Y85" s="22"/>
      <c r="Z85" s="22"/>
    </row>
    <row r="86" spans="1:26" ht="15" x14ac:dyDescent="0.25">
      <c r="A86" s="22"/>
      <c r="B86" s="22"/>
      <c r="C86" s="22"/>
      <c r="D86" s="22"/>
      <c r="E86" s="22"/>
      <c r="F86" s="22"/>
      <c r="G86" s="22"/>
      <c r="H86" s="22"/>
      <c r="I86" s="22"/>
      <c r="J86" s="22"/>
      <c r="K86" s="22"/>
      <c r="L86" s="22"/>
      <c r="M86" s="22"/>
      <c r="N86" s="22"/>
      <c r="O86" s="22"/>
      <c r="P86" s="22"/>
      <c r="Q86" s="22"/>
      <c r="R86" s="22"/>
      <c r="S86" s="22"/>
      <c r="T86" s="22"/>
      <c r="U86" s="22"/>
      <c r="V86" s="22"/>
      <c r="W86" s="22"/>
      <c r="X86" s="22"/>
      <c r="Y86" s="22"/>
      <c r="Z86" s="22"/>
    </row>
    <row r="87" spans="1:26" ht="15" x14ac:dyDescent="0.25">
      <c r="A87" s="22"/>
      <c r="B87" s="22"/>
      <c r="C87" s="22"/>
      <c r="D87" s="22"/>
      <c r="E87" s="22"/>
      <c r="F87" s="22"/>
      <c r="G87" s="22"/>
      <c r="H87" s="22"/>
      <c r="I87" s="22"/>
      <c r="J87" s="22"/>
      <c r="K87" s="22"/>
      <c r="L87" s="22"/>
      <c r="M87" s="22"/>
      <c r="N87" s="22"/>
      <c r="O87" s="22"/>
      <c r="P87" s="22"/>
      <c r="Q87" s="22"/>
      <c r="R87" s="22"/>
      <c r="S87" s="22"/>
      <c r="T87" s="22"/>
      <c r="U87" s="22"/>
      <c r="V87" s="22"/>
      <c r="W87" s="22"/>
      <c r="X87" s="22"/>
      <c r="Y87" s="22"/>
      <c r="Z87" s="22"/>
    </row>
    <row r="88" spans="1:26" ht="15" x14ac:dyDescent="0.25">
      <c r="A88" s="22"/>
      <c r="B88" s="22"/>
      <c r="C88" s="22"/>
      <c r="D88" s="22"/>
      <c r="E88" s="22"/>
      <c r="F88" s="22"/>
      <c r="G88" s="22"/>
      <c r="H88" s="22"/>
      <c r="I88" s="22"/>
      <c r="J88" s="22"/>
      <c r="K88" s="22"/>
      <c r="L88" s="22"/>
      <c r="M88" s="22"/>
      <c r="N88" s="22"/>
      <c r="O88" s="22"/>
      <c r="P88" s="22"/>
      <c r="Q88" s="22"/>
      <c r="R88" s="22"/>
      <c r="S88" s="22"/>
      <c r="T88" s="22"/>
      <c r="U88" s="22"/>
      <c r="V88" s="22"/>
      <c r="W88" s="22"/>
      <c r="X88" s="22"/>
      <c r="Y88" s="22"/>
      <c r="Z88" s="22"/>
    </row>
    <row r="89" spans="1:26" ht="15" x14ac:dyDescent="0.25">
      <c r="A89" s="22"/>
      <c r="B89" s="22"/>
      <c r="C89" s="22"/>
      <c r="D89" s="22"/>
      <c r="E89" s="22"/>
      <c r="F89" s="22"/>
      <c r="G89" s="22"/>
      <c r="H89" s="22"/>
      <c r="I89" s="22"/>
      <c r="J89" s="22"/>
      <c r="K89" s="22"/>
      <c r="L89" s="22"/>
      <c r="M89" s="22"/>
      <c r="N89" s="22"/>
      <c r="O89" s="22"/>
      <c r="P89" s="22"/>
      <c r="Q89" s="22"/>
      <c r="R89" s="22"/>
      <c r="S89" s="22"/>
      <c r="T89" s="22"/>
      <c r="U89" s="22"/>
      <c r="V89" s="22"/>
      <c r="W89" s="22"/>
      <c r="X89" s="22"/>
      <c r="Y89" s="22"/>
      <c r="Z89" s="22"/>
    </row>
    <row r="90" spans="1:26" ht="15" x14ac:dyDescent="0.25">
      <c r="A90" s="22"/>
      <c r="B90" s="22"/>
      <c r="C90" s="22"/>
      <c r="D90" s="22"/>
      <c r="E90" s="22"/>
      <c r="F90" s="22"/>
      <c r="G90" s="22"/>
      <c r="H90" s="22"/>
      <c r="I90" s="22"/>
      <c r="J90" s="22"/>
      <c r="K90" s="22"/>
      <c r="L90" s="22"/>
      <c r="M90" s="22"/>
      <c r="N90" s="22"/>
      <c r="O90" s="22"/>
      <c r="P90" s="22"/>
      <c r="Q90" s="22"/>
      <c r="R90" s="22"/>
      <c r="S90" s="22"/>
      <c r="T90" s="22"/>
      <c r="U90" s="22"/>
      <c r="V90" s="22"/>
      <c r="W90" s="22"/>
      <c r="X90" s="22"/>
      <c r="Y90" s="22"/>
      <c r="Z90" s="22"/>
    </row>
    <row r="91" spans="1:26" ht="15" x14ac:dyDescent="0.25">
      <c r="A91" s="22"/>
      <c r="B91" s="22"/>
      <c r="C91" s="22"/>
      <c r="D91" s="22"/>
      <c r="E91" s="22"/>
      <c r="F91" s="22"/>
      <c r="G91" s="22"/>
      <c r="H91" s="22"/>
      <c r="I91" s="22"/>
      <c r="J91" s="22"/>
      <c r="K91" s="22"/>
      <c r="L91" s="22"/>
      <c r="M91" s="22"/>
      <c r="N91" s="22"/>
      <c r="O91" s="22"/>
      <c r="P91" s="22"/>
      <c r="Q91" s="22"/>
      <c r="R91" s="22"/>
      <c r="S91" s="22"/>
      <c r="T91" s="22"/>
      <c r="U91" s="22"/>
      <c r="V91" s="22"/>
      <c r="W91" s="22"/>
      <c r="X91" s="22"/>
      <c r="Y91" s="22"/>
      <c r="Z91" s="22"/>
    </row>
    <row r="92" spans="1:26" ht="15" x14ac:dyDescent="0.25">
      <c r="A92" s="22"/>
      <c r="B92" s="22"/>
      <c r="C92" s="22"/>
      <c r="D92" s="22"/>
      <c r="E92" s="22"/>
      <c r="F92" s="22"/>
      <c r="G92" s="22"/>
      <c r="H92" s="22"/>
      <c r="I92" s="22"/>
      <c r="J92" s="22"/>
      <c r="K92" s="22"/>
      <c r="L92" s="22"/>
      <c r="M92" s="22"/>
      <c r="N92" s="22"/>
      <c r="O92" s="22"/>
      <c r="P92" s="22"/>
      <c r="Q92" s="22"/>
      <c r="R92" s="22"/>
      <c r="S92" s="22"/>
      <c r="T92" s="22"/>
      <c r="U92" s="22"/>
      <c r="V92" s="22"/>
      <c r="W92" s="22"/>
      <c r="X92" s="22"/>
      <c r="Y92" s="22"/>
      <c r="Z92" s="22"/>
    </row>
    <row r="93" spans="1:26" ht="15" x14ac:dyDescent="0.25">
      <c r="A93" s="22"/>
      <c r="B93" s="22"/>
      <c r="C93" s="22"/>
      <c r="D93" s="22"/>
      <c r="E93" s="22"/>
      <c r="F93" s="22"/>
      <c r="G93" s="22"/>
      <c r="H93" s="22"/>
      <c r="I93" s="22"/>
      <c r="J93" s="22"/>
      <c r="K93" s="22"/>
      <c r="L93" s="22"/>
      <c r="M93" s="22"/>
      <c r="N93" s="22"/>
      <c r="O93" s="22"/>
      <c r="P93" s="22"/>
      <c r="Q93" s="22"/>
      <c r="R93" s="22"/>
      <c r="S93" s="22"/>
      <c r="T93" s="22"/>
      <c r="U93" s="22"/>
      <c r="V93" s="22"/>
      <c r="W93" s="22"/>
      <c r="X93" s="22"/>
      <c r="Y93" s="22"/>
      <c r="Z93" s="22"/>
    </row>
    <row r="94" spans="1:26" ht="15" x14ac:dyDescent="0.25">
      <c r="A94" s="22"/>
      <c r="B94" s="22"/>
      <c r="C94" s="22"/>
      <c r="D94" s="22"/>
      <c r="E94" s="22"/>
      <c r="F94" s="22"/>
      <c r="G94" s="22"/>
      <c r="H94" s="22"/>
      <c r="I94" s="22"/>
      <c r="J94" s="22"/>
      <c r="K94" s="22"/>
      <c r="L94" s="22"/>
      <c r="M94" s="22"/>
      <c r="N94" s="22"/>
      <c r="O94" s="22"/>
      <c r="P94" s="22"/>
      <c r="Q94" s="22"/>
      <c r="R94" s="22"/>
      <c r="S94" s="22"/>
      <c r="T94" s="22"/>
      <c r="U94" s="22"/>
      <c r="V94" s="22"/>
      <c r="W94" s="22"/>
      <c r="X94" s="22"/>
      <c r="Y94" s="22"/>
      <c r="Z94" s="22"/>
    </row>
    <row r="95" spans="1:26" ht="15" x14ac:dyDescent="0.25">
      <c r="A95" s="22"/>
      <c r="B95" s="22"/>
      <c r="C95" s="22"/>
      <c r="D95" s="22"/>
      <c r="E95" s="22"/>
      <c r="F95" s="22"/>
      <c r="G95" s="22"/>
      <c r="H95" s="22"/>
      <c r="I95" s="22"/>
      <c r="J95" s="22"/>
      <c r="K95" s="22"/>
      <c r="L95" s="22"/>
      <c r="M95" s="22"/>
      <c r="N95" s="22"/>
      <c r="O95" s="22"/>
      <c r="P95" s="22"/>
      <c r="Q95" s="22"/>
      <c r="R95" s="22"/>
      <c r="S95" s="22"/>
      <c r="T95" s="22"/>
      <c r="U95" s="22"/>
      <c r="V95" s="22"/>
      <c r="W95" s="22"/>
      <c r="X95" s="22"/>
      <c r="Y95" s="22"/>
      <c r="Z95" s="22"/>
    </row>
    <row r="96" spans="1:26" ht="15" x14ac:dyDescent="0.25">
      <c r="A96" s="22"/>
      <c r="B96" s="22"/>
      <c r="C96" s="22"/>
      <c r="D96" s="22"/>
      <c r="E96" s="22"/>
      <c r="F96" s="22"/>
      <c r="G96" s="22"/>
      <c r="H96" s="22"/>
      <c r="I96" s="22"/>
      <c r="J96" s="22"/>
      <c r="K96" s="22"/>
      <c r="L96" s="22"/>
      <c r="M96" s="22"/>
      <c r="N96" s="22"/>
      <c r="O96" s="22"/>
      <c r="P96" s="22"/>
      <c r="Q96" s="22"/>
      <c r="R96" s="22"/>
      <c r="S96" s="22"/>
      <c r="T96" s="22"/>
      <c r="U96" s="22"/>
      <c r="V96" s="22"/>
      <c r="W96" s="22"/>
      <c r="X96" s="22"/>
      <c r="Y96" s="22"/>
      <c r="Z96" s="22"/>
    </row>
    <row r="97" spans="1:26" ht="15" x14ac:dyDescent="0.25">
      <c r="A97" s="22"/>
      <c r="B97" s="22"/>
      <c r="C97" s="22"/>
      <c r="D97" s="22"/>
      <c r="E97" s="22"/>
      <c r="F97" s="22"/>
      <c r="G97" s="22"/>
      <c r="H97" s="22"/>
      <c r="I97" s="22"/>
      <c r="J97" s="22"/>
      <c r="K97" s="22"/>
      <c r="L97" s="22"/>
      <c r="M97" s="22"/>
      <c r="N97" s="22"/>
      <c r="O97" s="22"/>
      <c r="P97" s="22"/>
      <c r="Q97" s="22"/>
      <c r="R97" s="22"/>
      <c r="S97" s="22"/>
      <c r="T97" s="22"/>
      <c r="U97" s="22"/>
      <c r="V97" s="22"/>
      <c r="W97" s="22"/>
      <c r="X97" s="22"/>
      <c r="Y97" s="22"/>
      <c r="Z97" s="22"/>
    </row>
    <row r="98" spans="1:26" ht="15" x14ac:dyDescent="0.25">
      <c r="A98" s="22"/>
      <c r="B98" s="22"/>
      <c r="C98" s="22"/>
      <c r="D98" s="22"/>
      <c r="E98" s="22"/>
      <c r="F98" s="22"/>
      <c r="G98" s="22"/>
      <c r="H98" s="22"/>
      <c r="I98" s="22"/>
      <c r="J98" s="22"/>
      <c r="K98" s="22"/>
      <c r="L98" s="22"/>
      <c r="M98" s="22"/>
      <c r="N98" s="22"/>
      <c r="O98" s="22"/>
      <c r="P98" s="22"/>
      <c r="Q98" s="22"/>
      <c r="R98" s="22"/>
      <c r="S98" s="22"/>
      <c r="T98" s="22"/>
      <c r="U98" s="22"/>
      <c r="V98" s="22"/>
      <c r="W98" s="22"/>
      <c r="X98" s="22"/>
      <c r="Y98" s="22"/>
      <c r="Z98" s="22"/>
    </row>
    <row r="99" spans="1:26" ht="15" x14ac:dyDescent="0.25">
      <c r="A99" s="22"/>
      <c r="B99" s="22"/>
      <c r="C99" s="22"/>
      <c r="D99" s="22"/>
      <c r="E99" s="22"/>
      <c r="F99" s="22"/>
      <c r="G99" s="22"/>
      <c r="H99" s="22"/>
      <c r="I99" s="22"/>
      <c r="J99" s="22"/>
      <c r="K99" s="22"/>
      <c r="L99" s="22"/>
      <c r="M99" s="22"/>
      <c r="N99" s="22"/>
      <c r="O99" s="22"/>
      <c r="P99" s="22"/>
      <c r="Q99" s="22"/>
      <c r="R99" s="22"/>
      <c r="S99" s="22"/>
      <c r="T99" s="22"/>
      <c r="U99" s="22"/>
      <c r="V99" s="22"/>
      <c r="W99" s="22"/>
      <c r="X99" s="22"/>
      <c r="Y99" s="22"/>
      <c r="Z99" s="22"/>
    </row>
    <row r="100" spans="1:26" ht="15" x14ac:dyDescent="0.25">
      <c r="A100" s="22"/>
      <c r="B100" s="22"/>
      <c r="C100" s="22"/>
      <c r="D100" s="22"/>
      <c r="E100" s="22"/>
      <c r="F100" s="22"/>
      <c r="G100" s="22"/>
      <c r="H100" s="22"/>
      <c r="I100" s="22"/>
      <c r="J100" s="22"/>
      <c r="K100" s="22"/>
      <c r="L100" s="22"/>
      <c r="M100" s="22"/>
      <c r="N100" s="22"/>
      <c r="O100" s="22"/>
      <c r="P100" s="22"/>
      <c r="Q100" s="22"/>
      <c r="R100" s="22"/>
      <c r="S100" s="22"/>
      <c r="T100" s="22"/>
      <c r="U100" s="22"/>
      <c r="V100" s="22"/>
      <c r="W100" s="22"/>
      <c r="X100" s="22"/>
      <c r="Y100" s="22"/>
      <c r="Z100" s="22"/>
    </row>
    <row r="101" spans="1:26" ht="15" x14ac:dyDescent="0.25">
      <c r="A101" s="22"/>
      <c r="B101" s="22"/>
      <c r="C101" s="22"/>
      <c r="D101" s="22"/>
      <c r="E101" s="22"/>
      <c r="F101" s="22"/>
      <c r="G101" s="22"/>
      <c r="H101" s="22"/>
      <c r="I101" s="22"/>
      <c r="J101" s="22"/>
      <c r="K101" s="22"/>
      <c r="L101" s="22"/>
      <c r="M101" s="22"/>
      <c r="N101" s="22"/>
      <c r="O101" s="22"/>
      <c r="P101" s="22"/>
      <c r="Q101" s="22"/>
      <c r="R101" s="22"/>
      <c r="S101" s="22"/>
      <c r="T101" s="22"/>
      <c r="U101" s="22"/>
      <c r="V101" s="22"/>
      <c r="W101" s="22"/>
      <c r="X101" s="22"/>
      <c r="Y101" s="22"/>
      <c r="Z101" s="22"/>
    </row>
    <row r="102" spans="1:26" ht="15" x14ac:dyDescent="0.25">
      <c r="A102" s="22"/>
      <c r="B102" s="22"/>
      <c r="C102" s="22"/>
      <c r="D102" s="22"/>
      <c r="E102" s="22"/>
      <c r="F102" s="22"/>
      <c r="G102" s="22"/>
      <c r="H102" s="22"/>
      <c r="I102" s="22"/>
      <c r="J102" s="22"/>
      <c r="K102" s="22"/>
      <c r="L102" s="22"/>
      <c r="M102" s="22"/>
      <c r="N102" s="22"/>
      <c r="O102" s="22"/>
      <c r="P102" s="22"/>
      <c r="Q102" s="22"/>
      <c r="R102" s="22"/>
      <c r="S102" s="22"/>
      <c r="T102" s="22"/>
      <c r="U102" s="22"/>
      <c r="V102" s="22"/>
      <c r="W102" s="22"/>
      <c r="X102" s="22"/>
      <c r="Y102" s="22"/>
      <c r="Z102" s="22"/>
    </row>
    <row r="103" spans="1:26" ht="15" x14ac:dyDescent="0.25">
      <c r="A103" s="22"/>
      <c r="B103" s="22"/>
      <c r="C103" s="22"/>
      <c r="D103" s="22"/>
      <c r="E103" s="22"/>
      <c r="F103" s="22"/>
      <c r="G103" s="22"/>
      <c r="H103" s="22"/>
      <c r="I103" s="22"/>
      <c r="J103" s="22"/>
      <c r="K103" s="22"/>
      <c r="L103" s="22"/>
      <c r="M103" s="22"/>
      <c r="N103" s="22"/>
      <c r="O103" s="22"/>
      <c r="P103" s="22"/>
      <c r="Q103" s="22"/>
      <c r="R103" s="22"/>
      <c r="S103" s="22"/>
      <c r="T103" s="22"/>
      <c r="U103" s="22"/>
      <c r="V103" s="22"/>
      <c r="W103" s="22"/>
      <c r="X103" s="22"/>
      <c r="Y103" s="22"/>
      <c r="Z103" s="22"/>
    </row>
    <row r="104" spans="1:26" ht="15" x14ac:dyDescent="0.25">
      <c r="A104" s="22"/>
      <c r="B104" s="22"/>
      <c r="C104" s="22"/>
      <c r="D104" s="22"/>
      <c r="E104" s="22"/>
      <c r="F104" s="22"/>
      <c r="G104" s="22"/>
      <c r="H104" s="22"/>
      <c r="I104" s="22"/>
      <c r="J104" s="22"/>
      <c r="K104" s="22"/>
      <c r="L104" s="22"/>
      <c r="M104" s="22"/>
      <c r="N104" s="22"/>
      <c r="O104" s="22"/>
      <c r="P104" s="22"/>
      <c r="Q104" s="22"/>
      <c r="R104" s="22"/>
      <c r="S104" s="22"/>
      <c r="T104" s="22"/>
      <c r="U104" s="22"/>
      <c r="V104" s="22"/>
      <c r="W104" s="22"/>
      <c r="X104" s="22"/>
      <c r="Y104" s="22"/>
      <c r="Z104" s="22"/>
    </row>
    <row r="105" spans="1:26" ht="15" x14ac:dyDescent="0.25">
      <c r="A105" s="22"/>
      <c r="B105" s="22"/>
      <c r="C105" s="22"/>
      <c r="D105" s="22"/>
      <c r="E105" s="22"/>
      <c r="F105" s="22"/>
      <c r="G105" s="22"/>
      <c r="H105" s="22"/>
      <c r="I105" s="22"/>
      <c r="J105" s="22"/>
      <c r="K105" s="22"/>
      <c r="L105" s="22"/>
      <c r="M105" s="22"/>
      <c r="N105" s="22"/>
      <c r="O105" s="22"/>
      <c r="P105" s="22"/>
      <c r="Q105" s="22"/>
      <c r="R105" s="22"/>
      <c r="S105" s="22"/>
      <c r="T105" s="22"/>
      <c r="U105" s="22"/>
      <c r="V105" s="22"/>
      <c r="W105" s="22"/>
      <c r="X105" s="22"/>
      <c r="Y105" s="22"/>
      <c r="Z105" s="22"/>
    </row>
    <row r="106" spans="1:26" ht="15" x14ac:dyDescent="0.25">
      <c r="A106" s="22"/>
      <c r="B106" s="22"/>
      <c r="C106" s="22"/>
      <c r="D106" s="22"/>
      <c r="E106" s="22"/>
      <c r="F106" s="22"/>
      <c r="G106" s="22"/>
      <c r="H106" s="22"/>
      <c r="I106" s="22"/>
      <c r="J106" s="22"/>
      <c r="K106" s="22"/>
      <c r="L106" s="22"/>
      <c r="M106" s="22"/>
      <c r="N106" s="22"/>
      <c r="O106" s="22"/>
      <c r="P106" s="22"/>
      <c r="Q106" s="22"/>
      <c r="R106" s="22"/>
      <c r="S106" s="22"/>
      <c r="T106" s="22"/>
      <c r="U106" s="22"/>
      <c r="V106" s="22"/>
      <c r="W106" s="22"/>
      <c r="X106" s="22"/>
      <c r="Y106" s="22"/>
      <c r="Z106" s="22"/>
    </row>
    <row r="107" spans="1:26" ht="15" x14ac:dyDescent="0.25">
      <c r="A107" s="22"/>
      <c r="B107" s="22"/>
      <c r="C107" s="22"/>
      <c r="D107" s="22"/>
      <c r="E107" s="22"/>
      <c r="F107" s="22"/>
      <c r="G107" s="22"/>
      <c r="H107" s="22"/>
      <c r="I107" s="22"/>
      <c r="J107" s="22"/>
      <c r="K107" s="22"/>
      <c r="L107" s="22"/>
      <c r="M107" s="22"/>
      <c r="N107" s="22"/>
      <c r="O107" s="22"/>
      <c r="P107" s="22"/>
      <c r="Q107" s="22"/>
      <c r="R107" s="22"/>
      <c r="S107" s="22"/>
      <c r="T107" s="22"/>
      <c r="U107" s="22"/>
      <c r="V107" s="22"/>
      <c r="W107" s="22"/>
      <c r="X107" s="22"/>
      <c r="Y107" s="22"/>
      <c r="Z107" s="22"/>
    </row>
    <row r="108" spans="1:26" ht="15" x14ac:dyDescent="0.25">
      <c r="A108" s="22"/>
      <c r="B108" s="22"/>
      <c r="C108" s="22"/>
      <c r="D108" s="22"/>
      <c r="E108" s="22"/>
      <c r="F108" s="22"/>
      <c r="G108" s="22"/>
      <c r="H108" s="22"/>
      <c r="I108" s="22"/>
      <c r="J108" s="22"/>
      <c r="K108" s="22"/>
      <c r="L108" s="22"/>
      <c r="M108" s="22"/>
      <c r="N108" s="22"/>
      <c r="O108" s="22"/>
      <c r="P108" s="22"/>
      <c r="Q108" s="22"/>
      <c r="R108" s="22"/>
      <c r="S108" s="22"/>
      <c r="T108" s="22"/>
      <c r="U108" s="22"/>
      <c r="V108" s="22"/>
      <c r="W108" s="22"/>
      <c r="X108" s="22"/>
      <c r="Y108" s="22"/>
      <c r="Z108" s="22"/>
    </row>
    <row r="109" spans="1:26" ht="15" x14ac:dyDescent="0.25">
      <c r="A109" s="22"/>
      <c r="B109" s="22"/>
      <c r="C109" s="22"/>
      <c r="D109" s="22"/>
      <c r="E109" s="22"/>
      <c r="F109" s="22"/>
      <c r="G109" s="22"/>
      <c r="H109" s="22"/>
      <c r="I109" s="22"/>
      <c r="J109" s="22"/>
      <c r="K109" s="22"/>
      <c r="L109" s="22"/>
      <c r="M109" s="22"/>
      <c r="N109" s="22"/>
      <c r="O109" s="22"/>
      <c r="P109" s="22"/>
      <c r="Q109" s="22"/>
      <c r="R109" s="22"/>
      <c r="S109" s="22"/>
      <c r="T109" s="22"/>
      <c r="U109" s="22"/>
      <c r="V109" s="22"/>
      <c r="W109" s="22"/>
      <c r="X109" s="22"/>
      <c r="Y109" s="22"/>
      <c r="Z109" s="22"/>
    </row>
    <row r="110" spans="1:26" ht="15" x14ac:dyDescent="0.25">
      <c r="A110" s="22"/>
      <c r="B110" s="22"/>
      <c r="C110" s="22"/>
      <c r="D110" s="22"/>
      <c r="E110" s="22"/>
      <c r="F110" s="22"/>
      <c r="G110" s="22"/>
      <c r="H110" s="22"/>
      <c r="I110" s="22"/>
      <c r="J110" s="22"/>
      <c r="K110" s="22"/>
      <c r="L110" s="22"/>
      <c r="M110" s="22"/>
      <c r="N110" s="22"/>
      <c r="O110" s="22"/>
      <c r="P110" s="22"/>
      <c r="Q110" s="22"/>
      <c r="R110" s="22"/>
      <c r="S110" s="22"/>
      <c r="T110" s="22"/>
      <c r="U110" s="22"/>
      <c r="V110" s="22"/>
      <c r="W110" s="22"/>
      <c r="X110" s="22"/>
      <c r="Y110" s="22"/>
      <c r="Z110" s="22"/>
    </row>
    <row r="111" spans="1:26" ht="15" x14ac:dyDescent="0.25">
      <c r="A111" s="22"/>
      <c r="B111" s="22"/>
      <c r="C111" s="22"/>
      <c r="D111" s="22"/>
      <c r="E111" s="22"/>
      <c r="F111" s="22"/>
      <c r="G111" s="22"/>
      <c r="H111" s="22"/>
      <c r="I111" s="22"/>
      <c r="J111" s="22"/>
      <c r="K111" s="22"/>
      <c r="L111" s="22"/>
      <c r="M111" s="22"/>
      <c r="N111" s="22"/>
      <c r="O111" s="22"/>
      <c r="P111" s="22"/>
      <c r="Q111" s="22"/>
      <c r="R111" s="22"/>
      <c r="S111" s="22"/>
      <c r="T111" s="22"/>
      <c r="U111" s="22"/>
      <c r="V111" s="22"/>
      <c r="W111" s="22"/>
      <c r="X111" s="22"/>
      <c r="Y111" s="22"/>
      <c r="Z111" s="22"/>
    </row>
    <row r="112" spans="1:26" ht="15" x14ac:dyDescent="0.25">
      <c r="A112" s="22"/>
      <c r="B112" s="22"/>
      <c r="C112" s="22"/>
      <c r="D112" s="22"/>
      <c r="E112" s="22"/>
      <c r="F112" s="22"/>
      <c r="G112" s="22"/>
      <c r="H112" s="22"/>
      <c r="I112" s="22"/>
      <c r="J112" s="22"/>
      <c r="K112" s="22"/>
      <c r="L112" s="22"/>
      <c r="M112" s="22"/>
      <c r="N112" s="22"/>
      <c r="O112" s="22"/>
      <c r="P112" s="22"/>
      <c r="Q112" s="22"/>
      <c r="R112" s="22"/>
      <c r="S112" s="22"/>
      <c r="T112" s="22"/>
      <c r="U112" s="22"/>
      <c r="V112" s="22"/>
      <c r="W112" s="22"/>
      <c r="X112" s="22"/>
      <c r="Y112" s="22"/>
      <c r="Z112" s="22"/>
    </row>
  </sheetData>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theme="3" tint="0.59999389629810485"/>
  </sheetPr>
  <dimension ref="A1:Z100"/>
  <sheetViews>
    <sheetView showGridLines="0" showRowColHeaders="0" zoomScale="60" zoomScaleNormal="60" workbookViewId="0"/>
  </sheetViews>
  <sheetFormatPr defaultRowHeight="14.25" x14ac:dyDescent="0.2"/>
  <cols>
    <col min="2" max="2" width="255.625" bestFit="1" customWidth="1"/>
  </cols>
  <sheetData>
    <row r="1" spans="1:26" ht="15" x14ac:dyDescent="0.25">
      <c r="A1" s="22"/>
      <c r="B1" s="22"/>
      <c r="C1" s="22"/>
      <c r="D1" s="22"/>
      <c r="E1" s="22"/>
      <c r="F1" s="22"/>
      <c r="G1" s="22"/>
      <c r="H1" s="22"/>
      <c r="I1" s="22"/>
      <c r="J1" s="22"/>
      <c r="K1" s="22"/>
      <c r="L1" s="22"/>
      <c r="M1" s="22"/>
      <c r="N1" s="22"/>
      <c r="O1" s="22"/>
      <c r="P1" s="22"/>
      <c r="Q1" s="22"/>
      <c r="R1" s="22"/>
      <c r="S1" s="22"/>
      <c r="T1" s="22"/>
      <c r="U1" s="22"/>
      <c r="V1" s="22"/>
      <c r="W1" s="22"/>
      <c r="X1" s="22"/>
      <c r="Y1" s="22"/>
      <c r="Z1" s="22"/>
    </row>
    <row r="2" spans="1:26" s="1" customFormat="1" ht="36" x14ac:dyDescent="0.55000000000000004">
      <c r="A2" s="3"/>
      <c r="B2" s="8" t="s">
        <v>128</v>
      </c>
      <c r="C2" s="8"/>
      <c r="D2" s="2"/>
      <c r="E2" s="3"/>
      <c r="F2" s="3"/>
      <c r="G2" s="3"/>
      <c r="H2" s="3"/>
      <c r="I2" s="3"/>
      <c r="J2" s="3"/>
      <c r="K2" s="3"/>
      <c r="L2" s="3"/>
      <c r="M2" s="3"/>
      <c r="N2" s="3"/>
      <c r="O2" s="3"/>
      <c r="P2" s="3"/>
      <c r="Q2" s="3"/>
      <c r="R2" s="3"/>
      <c r="S2" s="3"/>
      <c r="T2" s="3"/>
      <c r="U2" s="3"/>
      <c r="V2" s="3"/>
      <c r="W2" s="3"/>
      <c r="X2" s="3"/>
      <c r="Y2" s="22"/>
      <c r="Z2" s="22"/>
    </row>
    <row r="3" spans="1:26" ht="15" x14ac:dyDescent="0.25">
      <c r="A3" s="22"/>
      <c r="B3" s="22"/>
      <c r="C3" s="22"/>
      <c r="D3" s="22"/>
      <c r="E3" s="22"/>
      <c r="F3" s="22"/>
      <c r="G3" s="22"/>
      <c r="H3" s="22"/>
      <c r="I3" s="22"/>
      <c r="J3" s="22"/>
      <c r="K3" s="22"/>
      <c r="L3" s="22"/>
      <c r="M3" s="22"/>
      <c r="N3" s="22"/>
      <c r="O3" s="22"/>
      <c r="P3" s="22"/>
      <c r="Q3" s="22"/>
      <c r="R3" s="22"/>
      <c r="S3" s="22"/>
      <c r="T3" s="22"/>
      <c r="U3" s="22"/>
      <c r="V3" s="22"/>
      <c r="W3" s="22"/>
      <c r="X3" s="22"/>
      <c r="Y3" s="22"/>
      <c r="Z3" s="22"/>
    </row>
    <row r="4" spans="1:26" ht="15" x14ac:dyDescent="0.25">
      <c r="A4" s="22"/>
      <c r="B4" s="22"/>
      <c r="C4" s="22"/>
      <c r="D4" s="22"/>
      <c r="E4" s="22"/>
      <c r="F4" s="22"/>
      <c r="G4" s="22"/>
      <c r="H4" s="22"/>
      <c r="I4" s="22"/>
      <c r="J4" s="22"/>
      <c r="K4" s="22"/>
      <c r="L4" s="22"/>
      <c r="M4" s="22"/>
      <c r="N4" s="22"/>
      <c r="O4" s="22"/>
      <c r="P4" s="22"/>
      <c r="Q4" s="22"/>
      <c r="R4" s="22"/>
      <c r="S4" s="22"/>
      <c r="T4" s="22"/>
      <c r="U4" s="22"/>
      <c r="V4" s="22"/>
      <c r="W4" s="22"/>
      <c r="X4" s="22"/>
      <c r="Y4" s="22"/>
      <c r="Z4" s="22"/>
    </row>
    <row r="5" spans="1:26" ht="15" x14ac:dyDescent="0.25">
      <c r="A5" s="22"/>
      <c r="B5" s="22"/>
      <c r="C5" s="22"/>
      <c r="D5" s="22"/>
      <c r="E5" s="22"/>
      <c r="F5" s="22"/>
      <c r="G5" s="22"/>
      <c r="H5" s="22"/>
      <c r="I5" s="22"/>
      <c r="J5" s="22"/>
      <c r="K5" s="22"/>
      <c r="L5" s="22"/>
      <c r="M5" s="22"/>
      <c r="N5" s="22"/>
      <c r="O5" s="22"/>
      <c r="P5" s="22"/>
      <c r="Q5" s="22"/>
      <c r="R5" s="22"/>
      <c r="S5" s="22"/>
      <c r="T5" s="22"/>
      <c r="U5" s="22"/>
      <c r="V5" s="22"/>
      <c r="W5" s="22"/>
      <c r="X5" s="22"/>
      <c r="Y5" s="22"/>
      <c r="Z5" s="22"/>
    </row>
    <row r="6" spans="1:26" ht="15" x14ac:dyDescent="0.25">
      <c r="A6" s="22"/>
      <c r="B6" s="22"/>
      <c r="C6" s="22"/>
      <c r="D6" s="22"/>
      <c r="E6" s="22"/>
      <c r="F6" s="22"/>
      <c r="G6" s="22"/>
      <c r="H6" s="22"/>
      <c r="I6" s="22"/>
      <c r="J6" s="22"/>
      <c r="K6" s="22"/>
      <c r="L6" s="22"/>
      <c r="M6" s="22"/>
      <c r="N6" s="22"/>
      <c r="O6" s="22"/>
      <c r="P6" s="22"/>
      <c r="Q6" s="22"/>
      <c r="R6" s="22"/>
      <c r="S6" s="22"/>
      <c r="T6" s="22"/>
      <c r="U6" s="22"/>
      <c r="V6" s="22"/>
      <c r="W6" s="22"/>
      <c r="X6" s="22"/>
      <c r="Y6" s="22"/>
      <c r="Z6" s="22"/>
    </row>
    <row r="7" spans="1:26" ht="15" x14ac:dyDescent="0.25">
      <c r="A7" s="22"/>
      <c r="B7" s="22"/>
      <c r="C7" s="22"/>
      <c r="D7" s="22"/>
      <c r="E7" s="22"/>
      <c r="F7" s="22"/>
      <c r="G7" s="22"/>
      <c r="H7" s="22"/>
      <c r="I7" s="22"/>
      <c r="J7" s="22"/>
      <c r="K7" s="22"/>
      <c r="L7" s="22"/>
      <c r="M7" s="22"/>
      <c r="N7" s="22"/>
      <c r="O7" s="22"/>
      <c r="P7" s="22"/>
      <c r="Q7" s="22"/>
      <c r="R7" s="22"/>
      <c r="S7" s="22"/>
      <c r="T7" s="22"/>
      <c r="U7" s="22"/>
      <c r="V7" s="22"/>
      <c r="W7" s="22"/>
      <c r="X7" s="22"/>
      <c r="Y7" s="22"/>
      <c r="Z7" s="22"/>
    </row>
    <row r="8" spans="1:26" ht="15" x14ac:dyDescent="0.25">
      <c r="A8" s="22"/>
      <c r="B8" s="22"/>
      <c r="C8" s="22"/>
      <c r="D8" s="22"/>
      <c r="E8" s="22"/>
      <c r="F8" s="22"/>
      <c r="G8" s="22"/>
      <c r="H8" s="22"/>
      <c r="I8" s="22"/>
      <c r="J8" s="22"/>
      <c r="K8" s="22"/>
      <c r="L8" s="22"/>
      <c r="M8" s="22"/>
      <c r="N8" s="22"/>
      <c r="O8" s="22"/>
      <c r="P8" s="22"/>
      <c r="Q8" s="22"/>
      <c r="R8" s="22"/>
      <c r="S8" s="22"/>
      <c r="T8" s="22"/>
      <c r="U8" s="22"/>
      <c r="V8" s="22"/>
      <c r="W8" s="22"/>
      <c r="X8" s="22"/>
      <c r="Y8" s="22"/>
      <c r="Z8" s="22"/>
    </row>
    <row r="9" spans="1:26" ht="15" x14ac:dyDescent="0.25">
      <c r="A9" s="22"/>
      <c r="B9" s="22"/>
      <c r="C9" s="22"/>
      <c r="D9" s="22"/>
      <c r="E9" s="22"/>
      <c r="F9" s="22"/>
      <c r="G9" s="22"/>
      <c r="H9" s="22"/>
      <c r="I9" s="22"/>
      <c r="J9" s="22"/>
      <c r="K9" s="22"/>
      <c r="L9" s="22"/>
      <c r="M9" s="22"/>
      <c r="N9" s="22"/>
      <c r="O9" s="22"/>
      <c r="P9" s="22"/>
      <c r="Q9" s="22"/>
      <c r="R9" s="22"/>
      <c r="S9" s="22"/>
      <c r="T9" s="22"/>
      <c r="U9" s="22"/>
      <c r="V9" s="22"/>
      <c r="W9" s="22"/>
      <c r="X9" s="22"/>
      <c r="Y9" s="22"/>
      <c r="Z9" s="22"/>
    </row>
    <row r="10" spans="1:26" ht="15" x14ac:dyDescent="0.25">
      <c r="A10" s="22"/>
      <c r="B10" s="22"/>
      <c r="C10" s="22"/>
      <c r="D10" s="22"/>
      <c r="E10" s="22"/>
      <c r="F10" s="22"/>
      <c r="G10" s="22"/>
      <c r="H10" s="22"/>
      <c r="I10" s="22"/>
      <c r="J10" s="22"/>
      <c r="K10" s="22"/>
      <c r="L10" s="22"/>
      <c r="M10" s="22"/>
      <c r="N10" s="22"/>
      <c r="O10" s="22"/>
      <c r="P10" s="22"/>
      <c r="Q10" s="22"/>
      <c r="R10" s="22"/>
      <c r="S10" s="22"/>
      <c r="T10" s="22"/>
      <c r="U10" s="22"/>
      <c r="V10" s="22"/>
      <c r="W10" s="22"/>
      <c r="X10" s="22"/>
      <c r="Y10" s="22"/>
      <c r="Z10" s="22"/>
    </row>
    <row r="11" spans="1:26" ht="15" x14ac:dyDescent="0.25">
      <c r="A11" s="22"/>
      <c r="B11" s="22"/>
      <c r="C11" s="22"/>
      <c r="D11" s="22"/>
      <c r="E11" s="22"/>
      <c r="F11" s="22"/>
      <c r="G11" s="22"/>
      <c r="H11" s="22"/>
      <c r="I11" s="22"/>
      <c r="J11" s="22"/>
      <c r="K11" s="22"/>
      <c r="L11" s="22"/>
      <c r="M11" s="22"/>
      <c r="N11" s="22"/>
      <c r="O11" s="22"/>
      <c r="P11" s="22"/>
      <c r="Q11" s="22"/>
      <c r="R11" s="22"/>
      <c r="S11" s="22"/>
      <c r="T11" s="22"/>
      <c r="U11" s="22"/>
      <c r="V11" s="22"/>
      <c r="W11" s="22"/>
      <c r="X11" s="22"/>
      <c r="Y11" s="22"/>
      <c r="Z11" s="22"/>
    </row>
    <row r="12" spans="1:26" ht="15" x14ac:dyDescent="0.25">
      <c r="A12" s="22"/>
      <c r="B12" s="22"/>
      <c r="C12" s="22"/>
      <c r="D12" s="22"/>
      <c r="E12" s="22"/>
      <c r="F12" s="22"/>
      <c r="G12" s="22"/>
      <c r="H12" s="22"/>
      <c r="I12" s="22"/>
      <c r="J12" s="22"/>
      <c r="K12" s="22"/>
      <c r="L12" s="22"/>
      <c r="M12" s="22"/>
      <c r="N12" s="22"/>
      <c r="O12" s="22"/>
      <c r="P12" s="22"/>
      <c r="Q12" s="22"/>
      <c r="R12" s="22"/>
      <c r="S12" s="22"/>
      <c r="T12" s="22"/>
      <c r="U12" s="22"/>
      <c r="V12" s="22"/>
      <c r="W12" s="22"/>
      <c r="X12" s="22"/>
      <c r="Y12" s="22"/>
      <c r="Z12" s="22"/>
    </row>
    <row r="13" spans="1:26" ht="15" x14ac:dyDescent="0.25">
      <c r="A13" s="22"/>
      <c r="B13" s="22"/>
      <c r="C13" s="22"/>
      <c r="D13" s="22"/>
      <c r="E13" s="22"/>
      <c r="F13" s="22"/>
      <c r="G13" s="22"/>
      <c r="H13" s="22"/>
      <c r="I13" s="22"/>
      <c r="J13" s="22"/>
      <c r="K13" s="22"/>
      <c r="L13" s="22"/>
      <c r="M13" s="22"/>
      <c r="N13" s="22"/>
      <c r="O13" s="22"/>
      <c r="P13" s="22"/>
      <c r="Q13" s="22"/>
      <c r="R13" s="22"/>
      <c r="S13" s="22"/>
      <c r="T13" s="22"/>
      <c r="U13" s="22"/>
      <c r="V13" s="22"/>
      <c r="W13" s="22"/>
      <c r="X13" s="22"/>
      <c r="Y13" s="22"/>
      <c r="Z13" s="22"/>
    </row>
    <row r="14" spans="1:26" ht="15" x14ac:dyDescent="0.25">
      <c r="A14" s="22"/>
      <c r="B14" s="22"/>
      <c r="C14" s="22"/>
      <c r="D14" s="22"/>
      <c r="E14" s="22"/>
      <c r="F14" s="22"/>
      <c r="G14" s="22"/>
      <c r="H14" s="22"/>
      <c r="I14" s="22"/>
      <c r="J14" s="22"/>
      <c r="K14" s="22"/>
      <c r="L14" s="22"/>
      <c r="M14" s="22"/>
      <c r="N14" s="22"/>
      <c r="O14" s="22"/>
      <c r="P14" s="22"/>
      <c r="Q14" s="22"/>
      <c r="R14" s="22"/>
      <c r="S14" s="22"/>
      <c r="T14" s="22"/>
      <c r="U14" s="22"/>
      <c r="V14" s="22"/>
      <c r="W14" s="22"/>
      <c r="X14" s="22"/>
      <c r="Y14" s="22"/>
      <c r="Z14" s="22"/>
    </row>
    <row r="15" spans="1:26" ht="15" x14ac:dyDescent="0.25">
      <c r="A15" s="22"/>
      <c r="B15" s="22"/>
      <c r="C15" s="22"/>
      <c r="D15" s="22"/>
      <c r="E15" s="22"/>
      <c r="F15" s="22"/>
      <c r="G15" s="22"/>
      <c r="H15" s="22"/>
      <c r="I15" s="22"/>
      <c r="J15" s="22"/>
      <c r="K15" s="22"/>
      <c r="L15" s="22"/>
      <c r="M15" s="22"/>
      <c r="N15" s="22"/>
      <c r="O15" s="22"/>
      <c r="P15" s="22"/>
      <c r="Q15" s="22"/>
      <c r="R15" s="22"/>
      <c r="S15" s="22"/>
      <c r="T15" s="22"/>
      <c r="U15" s="22"/>
      <c r="V15" s="22"/>
      <c r="W15" s="22"/>
      <c r="X15" s="22"/>
      <c r="Y15" s="22"/>
      <c r="Z15" s="22"/>
    </row>
    <row r="16" spans="1:26" ht="15" x14ac:dyDescent="0.25">
      <c r="A16" s="22"/>
      <c r="B16" s="22"/>
      <c r="C16" s="22"/>
      <c r="D16" s="22"/>
      <c r="E16" s="22"/>
      <c r="F16" s="22"/>
      <c r="G16" s="22"/>
      <c r="H16" s="22"/>
      <c r="I16" s="22"/>
      <c r="J16" s="22"/>
      <c r="K16" s="22"/>
      <c r="L16" s="22"/>
      <c r="M16" s="22"/>
      <c r="N16" s="22"/>
      <c r="O16" s="22"/>
      <c r="P16" s="22"/>
      <c r="Q16" s="22"/>
      <c r="R16" s="22"/>
      <c r="S16" s="22"/>
      <c r="T16" s="22"/>
      <c r="U16" s="22"/>
      <c r="V16" s="22"/>
      <c r="W16" s="22"/>
      <c r="X16" s="22"/>
      <c r="Y16" s="22"/>
      <c r="Z16" s="22"/>
    </row>
    <row r="17" spans="1:26" ht="15" x14ac:dyDescent="0.25">
      <c r="A17" s="22"/>
      <c r="B17" s="22"/>
      <c r="C17" s="22"/>
      <c r="D17" s="22"/>
      <c r="E17" s="22"/>
      <c r="F17" s="22"/>
      <c r="G17" s="22"/>
      <c r="H17" s="22"/>
      <c r="I17" s="22"/>
      <c r="J17" s="22"/>
      <c r="K17" s="22"/>
      <c r="L17" s="22"/>
      <c r="M17" s="22"/>
      <c r="N17" s="22"/>
      <c r="O17" s="22"/>
      <c r="P17" s="22"/>
      <c r="Q17" s="22"/>
      <c r="R17" s="22"/>
      <c r="S17" s="22"/>
      <c r="T17" s="22"/>
      <c r="U17" s="22"/>
      <c r="V17" s="22"/>
      <c r="W17" s="22"/>
      <c r="X17" s="22"/>
      <c r="Y17" s="22"/>
      <c r="Z17" s="22"/>
    </row>
    <row r="18" spans="1:26" ht="15" x14ac:dyDescent="0.25">
      <c r="A18" s="22"/>
      <c r="B18" s="22"/>
      <c r="C18" s="22"/>
      <c r="D18" s="22"/>
      <c r="E18" s="22"/>
      <c r="F18" s="22"/>
      <c r="G18" s="22"/>
      <c r="H18" s="22"/>
      <c r="I18" s="22"/>
      <c r="J18" s="22"/>
      <c r="K18" s="22"/>
      <c r="L18" s="22"/>
      <c r="M18" s="22"/>
      <c r="N18" s="22"/>
      <c r="O18" s="22"/>
      <c r="P18" s="22"/>
      <c r="Q18" s="22"/>
      <c r="R18" s="22"/>
      <c r="S18" s="22"/>
      <c r="T18" s="22"/>
      <c r="U18" s="22"/>
      <c r="V18" s="22"/>
      <c r="W18" s="22"/>
      <c r="X18" s="22"/>
      <c r="Y18" s="22"/>
      <c r="Z18" s="22"/>
    </row>
    <row r="19" spans="1:26" ht="15" x14ac:dyDescent="0.25">
      <c r="A19" s="22"/>
      <c r="B19" s="22"/>
      <c r="C19" s="22"/>
      <c r="D19" s="22"/>
      <c r="E19" s="22"/>
      <c r="F19" s="22"/>
      <c r="G19" s="22"/>
      <c r="H19" s="22"/>
      <c r="I19" s="22"/>
      <c r="J19" s="22"/>
      <c r="K19" s="22"/>
      <c r="L19" s="22"/>
      <c r="M19" s="22"/>
      <c r="N19" s="22"/>
      <c r="O19" s="22"/>
      <c r="P19" s="22"/>
      <c r="Q19" s="22"/>
      <c r="R19" s="22"/>
      <c r="S19" s="22"/>
      <c r="T19" s="22"/>
      <c r="U19" s="22"/>
      <c r="V19" s="22"/>
      <c r="W19" s="22"/>
      <c r="X19" s="22"/>
      <c r="Y19" s="22"/>
      <c r="Z19" s="22"/>
    </row>
    <row r="20" spans="1:26" ht="15" x14ac:dyDescent="0.25">
      <c r="A20" s="22"/>
      <c r="B20" s="22"/>
      <c r="C20" s="22"/>
      <c r="D20" s="22"/>
      <c r="E20" s="22"/>
      <c r="F20" s="22"/>
      <c r="G20" s="22"/>
      <c r="H20" s="22"/>
      <c r="I20" s="22"/>
      <c r="J20" s="22"/>
      <c r="K20" s="22"/>
      <c r="L20" s="22"/>
      <c r="M20" s="22"/>
      <c r="N20" s="22"/>
      <c r="O20" s="22"/>
      <c r="P20" s="22"/>
      <c r="Q20" s="22"/>
      <c r="R20" s="22"/>
      <c r="S20" s="22"/>
      <c r="T20" s="22"/>
      <c r="U20" s="22"/>
      <c r="V20" s="22"/>
      <c r="W20" s="22"/>
      <c r="X20" s="22"/>
      <c r="Y20" s="22"/>
      <c r="Z20" s="22"/>
    </row>
    <row r="21" spans="1:26" ht="15" x14ac:dyDescent="0.25">
      <c r="A21" s="22"/>
      <c r="B21" s="22"/>
      <c r="C21" s="22"/>
      <c r="D21" s="22"/>
      <c r="E21" s="22"/>
      <c r="F21" s="22"/>
      <c r="G21" s="22"/>
      <c r="H21" s="22"/>
      <c r="I21" s="22"/>
      <c r="J21" s="22"/>
      <c r="K21" s="22"/>
      <c r="L21" s="22"/>
      <c r="M21" s="22"/>
      <c r="N21" s="22"/>
      <c r="O21" s="22"/>
      <c r="P21" s="22"/>
      <c r="Q21" s="22"/>
      <c r="R21" s="22"/>
      <c r="S21" s="22"/>
      <c r="T21" s="22"/>
      <c r="U21" s="22"/>
      <c r="V21" s="22"/>
      <c r="W21" s="22"/>
      <c r="X21" s="22"/>
      <c r="Y21" s="22"/>
      <c r="Z21" s="22"/>
    </row>
    <row r="22" spans="1:26" ht="15" x14ac:dyDescent="0.25">
      <c r="A22" s="22"/>
      <c r="B22" s="22"/>
      <c r="C22" s="22"/>
      <c r="D22" s="22"/>
      <c r="E22" s="22"/>
      <c r="F22" s="22"/>
      <c r="G22" s="22"/>
      <c r="H22" s="22"/>
      <c r="I22" s="22"/>
      <c r="J22" s="22"/>
      <c r="K22" s="22"/>
      <c r="L22" s="22"/>
      <c r="M22" s="22"/>
      <c r="N22" s="22"/>
      <c r="O22" s="22"/>
      <c r="P22" s="22"/>
      <c r="Q22" s="22"/>
      <c r="R22" s="22"/>
      <c r="S22" s="22"/>
      <c r="T22" s="22"/>
      <c r="U22" s="22"/>
      <c r="V22" s="22"/>
      <c r="W22" s="22"/>
      <c r="X22" s="22"/>
      <c r="Y22" s="22"/>
      <c r="Z22" s="22"/>
    </row>
    <row r="23" spans="1:26" ht="15" x14ac:dyDescent="0.25">
      <c r="A23" s="22"/>
      <c r="B23" s="22"/>
      <c r="C23" s="22"/>
      <c r="D23" s="22"/>
      <c r="E23" s="22"/>
      <c r="F23" s="22"/>
      <c r="G23" s="22"/>
      <c r="H23" s="22"/>
      <c r="I23" s="22"/>
      <c r="J23" s="22"/>
      <c r="K23" s="22"/>
      <c r="L23" s="22"/>
      <c r="M23" s="22"/>
      <c r="N23" s="22"/>
      <c r="O23" s="22"/>
      <c r="P23" s="22"/>
      <c r="Q23" s="22"/>
      <c r="R23" s="22"/>
      <c r="S23" s="22"/>
      <c r="T23" s="22"/>
      <c r="U23" s="22"/>
      <c r="V23" s="22"/>
      <c r="W23" s="22"/>
      <c r="X23" s="22"/>
      <c r="Y23" s="22"/>
      <c r="Z23" s="22"/>
    </row>
    <row r="24" spans="1:26" ht="15" x14ac:dyDescent="0.25">
      <c r="A24" s="22"/>
      <c r="B24" s="22"/>
      <c r="C24" s="22"/>
      <c r="D24" s="22"/>
      <c r="E24" s="22"/>
      <c r="F24" s="22"/>
      <c r="G24" s="22"/>
      <c r="H24" s="22"/>
      <c r="I24" s="22"/>
      <c r="J24" s="22"/>
      <c r="K24" s="22"/>
      <c r="L24" s="22"/>
      <c r="M24" s="22"/>
      <c r="N24" s="22"/>
      <c r="O24" s="22"/>
      <c r="P24" s="22"/>
      <c r="Q24" s="22"/>
      <c r="R24" s="22"/>
      <c r="S24" s="22"/>
      <c r="T24" s="22"/>
      <c r="U24" s="22"/>
      <c r="V24" s="22"/>
      <c r="W24" s="22"/>
      <c r="X24" s="22"/>
      <c r="Y24" s="22"/>
      <c r="Z24" s="22"/>
    </row>
    <row r="25" spans="1:26" ht="15" x14ac:dyDescent="0.25">
      <c r="A25" s="22"/>
      <c r="B25" s="22"/>
      <c r="C25" s="22"/>
      <c r="D25" s="22"/>
      <c r="E25" s="22"/>
      <c r="F25" s="22"/>
      <c r="G25" s="22"/>
      <c r="H25" s="22"/>
      <c r="I25" s="22"/>
      <c r="J25" s="22"/>
      <c r="K25" s="22"/>
      <c r="L25" s="22"/>
      <c r="M25" s="22"/>
      <c r="N25" s="22"/>
      <c r="O25" s="22"/>
      <c r="P25" s="22"/>
      <c r="Q25" s="22"/>
      <c r="R25" s="22"/>
      <c r="S25" s="22"/>
      <c r="T25" s="22"/>
      <c r="U25" s="22"/>
      <c r="V25" s="22"/>
      <c r="W25" s="22"/>
      <c r="X25" s="22"/>
      <c r="Y25" s="22"/>
      <c r="Z25" s="22"/>
    </row>
    <row r="26" spans="1:26" ht="15" x14ac:dyDescent="0.25">
      <c r="A26" s="22"/>
      <c r="B26" s="22"/>
      <c r="C26" s="22"/>
      <c r="D26" s="22"/>
      <c r="E26" s="22"/>
      <c r="F26" s="22"/>
      <c r="G26" s="22"/>
      <c r="H26" s="22"/>
      <c r="I26" s="22"/>
      <c r="J26" s="22"/>
      <c r="K26" s="22"/>
      <c r="L26" s="22"/>
      <c r="M26" s="22"/>
      <c r="N26" s="22"/>
      <c r="O26" s="22"/>
      <c r="P26" s="22"/>
      <c r="Q26" s="22"/>
      <c r="R26" s="22"/>
      <c r="S26" s="22"/>
      <c r="T26" s="22"/>
      <c r="U26" s="22"/>
      <c r="V26" s="22"/>
      <c r="W26" s="22"/>
      <c r="X26" s="22"/>
      <c r="Y26" s="22"/>
      <c r="Z26" s="22"/>
    </row>
    <row r="27" spans="1:26" ht="15" x14ac:dyDescent="0.25">
      <c r="A27" s="22"/>
      <c r="B27" s="22"/>
      <c r="C27" s="22"/>
      <c r="D27" s="22"/>
      <c r="E27" s="22"/>
      <c r="F27" s="22"/>
      <c r="G27" s="22"/>
      <c r="H27" s="22"/>
      <c r="I27" s="22"/>
      <c r="J27" s="22"/>
      <c r="K27" s="22"/>
      <c r="L27" s="22"/>
      <c r="M27" s="22"/>
      <c r="N27" s="22"/>
      <c r="O27" s="22"/>
      <c r="P27" s="22"/>
      <c r="Q27" s="22"/>
      <c r="R27" s="22"/>
      <c r="S27" s="22"/>
      <c r="T27" s="22"/>
      <c r="U27" s="22"/>
      <c r="V27" s="22"/>
      <c r="W27" s="22"/>
      <c r="X27" s="22"/>
      <c r="Y27" s="22"/>
      <c r="Z27" s="22"/>
    </row>
    <row r="28" spans="1:26" ht="15" x14ac:dyDescent="0.25">
      <c r="A28" s="22"/>
      <c r="B28" s="22"/>
      <c r="C28" s="22"/>
      <c r="D28" s="22"/>
      <c r="E28" s="22"/>
      <c r="F28" s="22"/>
      <c r="G28" s="22"/>
      <c r="H28" s="22"/>
      <c r="I28" s="22"/>
      <c r="J28" s="22"/>
      <c r="K28" s="22"/>
      <c r="L28" s="22"/>
      <c r="M28" s="22"/>
      <c r="N28" s="22"/>
      <c r="O28" s="22"/>
      <c r="P28" s="22"/>
      <c r="Q28" s="22"/>
      <c r="R28" s="22"/>
      <c r="S28" s="22"/>
      <c r="T28" s="22"/>
      <c r="U28" s="22"/>
      <c r="V28" s="22"/>
      <c r="W28" s="22"/>
      <c r="X28" s="22"/>
      <c r="Y28" s="22"/>
      <c r="Z28" s="22"/>
    </row>
    <row r="29" spans="1:26" ht="15" x14ac:dyDescent="0.25">
      <c r="A29" s="22"/>
      <c r="B29" s="22"/>
      <c r="C29" s="22"/>
      <c r="D29" s="22"/>
      <c r="E29" s="22"/>
      <c r="F29" s="22"/>
      <c r="G29" s="22"/>
      <c r="H29" s="22"/>
      <c r="I29" s="22"/>
      <c r="J29" s="22"/>
      <c r="K29" s="22"/>
      <c r="L29" s="22"/>
      <c r="M29" s="22"/>
      <c r="N29" s="22"/>
      <c r="O29" s="22"/>
      <c r="P29" s="22"/>
      <c r="Q29" s="22"/>
      <c r="R29" s="22"/>
      <c r="S29" s="22"/>
      <c r="T29" s="22"/>
      <c r="U29" s="22"/>
      <c r="V29" s="22"/>
      <c r="W29" s="22"/>
      <c r="X29" s="22"/>
      <c r="Y29" s="22"/>
      <c r="Z29" s="22"/>
    </row>
    <row r="30" spans="1:26" ht="15" x14ac:dyDescent="0.25">
      <c r="A30" s="22"/>
      <c r="B30" s="22"/>
      <c r="C30" s="22"/>
      <c r="D30" s="22"/>
      <c r="E30" s="22"/>
      <c r="F30" s="22"/>
      <c r="G30" s="22"/>
      <c r="H30" s="22"/>
      <c r="I30" s="22"/>
      <c r="J30" s="22"/>
      <c r="K30" s="22"/>
      <c r="L30" s="22"/>
      <c r="M30" s="22"/>
      <c r="N30" s="22"/>
      <c r="O30" s="22"/>
      <c r="P30" s="22"/>
      <c r="Q30" s="22"/>
      <c r="R30" s="22"/>
      <c r="S30" s="22"/>
      <c r="T30" s="22"/>
      <c r="U30" s="22"/>
      <c r="V30" s="22"/>
      <c r="W30" s="22"/>
      <c r="X30" s="22"/>
      <c r="Y30" s="22"/>
      <c r="Z30" s="22"/>
    </row>
    <row r="31" spans="1:26" ht="15" x14ac:dyDescent="0.25">
      <c r="A31" s="22"/>
      <c r="B31" s="22"/>
      <c r="C31" s="22"/>
      <c r="D31" s="22"/>
      <c r="E31" s="22"/>
      <c r="F31" s="22"/>
      <c r="G31" s="22"/>
      <c r="H31" s="22"/>
      <c r="I31" s="22"/>
      <c r="J31" s="22"/>
      <c r="K31" s="22"/>
      <c r="L31" s="22"/>
      <c r="M31" s="22"/>
      <c r="N31" s="22"/>
      <c r="O31" s="22"/>
      <c r="P31" s="22"/>
      <c r="Q31" s="22"/>
      <c r="R31" s="22"/>
      <c r="S31" s="22"/>
      <c r="T31" s="22"/>
      <c r="U31" s="22"/>
      <c r="V31" s="22"/>
      <c r="W31" s="22"/>
      <c r="X31" s="22"/>
      <c r="Y31" s="22"/>
      <c r="Z31" s="22"/>
    </row>
    <row r="32" spans="1:26" ht="15"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row>
    <row r="33" spans="1:26" ht="15" x14ac:dyDescent="0.25">
      <c r="A33" s="22"/>
      <c r="B33" s="22"/>
      <c r="C33" s="22"/>
      <c r="D33" s="22"/>
      <c r="E33" s="22"/>
      <c r="F33" s="22"/>
      <c r="G33" s="22"/>
      <c r="H33" s="22"/>
      <c r="I33" s="22"/>
      <c r="J33" s="22"/>
      <c r="K33" s="22"/>
      <c r="L33" s="22"/>
      <c r="M33" s="22"/>
      <c r="N33" s="22"/>
      <c r="O33" s="22"/>
      <c r="P33" s="22"/>
      <c r="Q33" s="22"/>
      <c r="R33" s="22"/>
      <c r="S33" s="22"/>
      <c r="T33" s="22"/>
      <c r="U33" s="22"/>
      <c r="V33" s="22"/>
      <c r="W33" s="22"/>
      <c r="X33" s="22"/>
      <c r="Y33" s="22"/>
      <c r="Z33" s="22"/>
    </row>
    <row r="34" spans="1:26" ht="15" x14ac:dyDescent="0.25">
      <c r="A34" s="22"/>
      <c r="B34" s="22"/>
      <c r="C34" s="22"/>
      <c r="D34" s="22"/>
      <c r="E34" s="22"/>
      <c r="F34" s="22"/>
      <c r="G34" s="22"/>
      <c r="H34" s="22"/>
      <c r="I34" s="22"/>
      <c r="J34" s="22"/>
      <c r="K34" s="22"/>
      <c r="L34" s="22"/>
      <c r="M34" s="22"/>
      <c r="N34" s="22"/>
      <c r="O34" s="22"/>
      <c r="P34" s="22"/>
      <c r="Q34" s="22"/>
      <c r="R34" s="22"/>
      <c r="S34" s="22"/>
      <c r="T34" s="22"/>
      <c r="U34" s="22"/>
      <c r="V34" s="22"/>
      <c r="W34" s="22"/>
      <c r="X34" s="22"/>
      <c r="Y34" s="22"/>
      <c r="Z34" s="22"/>
    </row>
    <row r="35" spans="1:26" ht="15" x14ac:dyDescent="0.25">
      <c r="A35" s="22"/>
      <c r="B35" s="22"/>
      <c r="C35" s="22"/>
      <c r="D35" s="22"/>
      <c r="E35" s="22"/>
      <c r="F35" s="22"/>
      <c r="G35" s="22"/>
      <c r="H35" s="22"/>
      <c r="I35" s="22"/>
      <c r="J35" s="22"/>
      <c r="K35" s="22"/>
      <c r="L35" s="22"/>
      <c r="M35" s="22"/>
      <c r="N35" s="22"/>
      <c r="O35" s="22"/>
      <c r="P35" s="22"/>
      <c r="Q35" s="22"/>
      <c r="R35" s="22"/>
      <c r="S35" s="22"/>
      <c r="T35" s="22"/>
      <c r="U35" s="22"/>
      <c r="V35" s="22"/>
      <c r="W35" s="22"/>
      <c r="X35" s="22"/>
      <c r="Y35" s="22"/>
      <c r="Z35" s="22"/>
    </row>
    <row r="36" spans="1:26" ht="15" x14ac:dyDescent="0.25">
      <c r="A36" s="22"/>
      <c r="B36" s="22"/>
      <c r="C36" s="22"/>
      <c r="D36" s="22"/>
      <c r="E36" s="22"/>
      <c r="F36" s="22"/>
      <c r="G36" s="22"/>
      <c r="H36" s="22"/>
      <c r="I36" s="22"/>
      <c r="J36" s="22"/>
      <c r="K36" s="22"/>
      <c r="L36" s="22"/>
      <c r="M36" s="22"/>
      <c r="N36" s="22"/>
      <c r="O36" s="22"/>
      <c r="P36" s="22"/>
      <c r="Q36" s="22"/>
      <c r="R36" s="22"/>
      <c r="S36" s="22"/>
      <c r="T36" s="22"/>
      <c r="U36" s="22"/>
      <c r="V36" s="22"/>
      <c r="W36" s="22"/>
      <c r="X36" s="22"/>
      <c r="Y36" s="22"/>
      <c r="Z36" s="22"/>
    </row>
    <row r="37" spans="1:26" ht="15" x14ac:dyDescent="0.25">
      <c r="A37" s="22"/>
      <c r="B37" s="22"/>
      <c r="C37" s="22"/>
      <c r="D37" s="22"/>
      <c r="E37" s="22"/>
      <c r="F37" s="22"/>
      <c r="G37" s="22"/>
      <c r="H37" s="22"/>
      <c r="I37" s="22"/>
      <c r="J37" s="22"/>
      <c r="K37" s="22"/>
      <c r="L37" s="22"/>
      <c r="M37" s="22"/>
      <c r="N37" s="22"/>
      <c r="O37" s="22"/>
      <c r="P37" s="22"/>
      <c r="Q37" s="22"/>
      <c r="R37" s="22"/>
      <c r="S37" s="22"/>
      <c r="T37" s="22"/>
      <c r="U37" s="22"/>
      <c r="V37" s="22"/>
      <c r="W37" s="22"/>
      <c r="X37" s="22"/>
      <c r="Y37" s="22"/>
      <c r="Z37" s="22"/>
    </row>
    <row r="38" spans="1:26" ht="15" x14ac:dyDescent="0.25">
      <c r="A38" s="22"/>
      <c r="B38" s="22"/>
      <c r="C38" s="22"/>
      <c r="D38" s="22"/>
      <c r="E38" s="22"/>
      <c r="F38" s="22"/>
      <c r="G38" s="22"/>
      <c r="H38" s="22"/>
      <c r="I38" s="22"/>
      <c r="J38" s="22"/>
      <c r="K38" s="22"/>
      <c r="L38" s="22"/>
      <c r="M38" s="22"/>
      <c r="N38" s="22"/>
      <c r="O38" s="22"/>
      <c r="P38" s="22"/>
      <c r="Q38" s="22"/>
      <c r="R38" s="22"/>
      <c r="S38" s="22"/>
      <c r="T38" s="22"/>
      <c r="U38" s="22"/>
      <c r="V38" s="22"/>
      <c r="W38" s="22"/>
      <c r="X38" s="22"/>
      <c r="Y38" s="22"/>
      <c r="Z38" s="22"/>
    </row>
    <row r="39" spans="1:26" ht="15" x14ac:dyDescent="0.25">
      <c r="A39" s="22"/>
      <c r="B39" s="22"/>
      <c r="C39" s="22"/>
      <c r="D39" s="22"/>
      <c r="E39" s="22"/>
      <c r="F39" s="22"/>
      <c r="G39" s="22"/>
      <c r="H39" s="22"/>
      <c r="I39" s="22"/>
      <c r="J39" s="22"/>
      <c r="K39" s="22"/>
      <c r="L39" s="22"/>
      <c r="M39" s="22"/>
      <c r="N39" s="22"/>
      <c r="O39" s="22"/>
      <c r="P39" s="22"/>
      <c r="Q39" s="22"/>
      <c r="R39" s="22"/>
      <c r="S39" s="22"/>
      <c r="T39" s="22"/>
      <c r="U39" s="22"/>
      <c r="V39" s="22"/>
      <c r="W39" s="22"/>
      <c r="X39" s="22"/>
      <c r="Y39" s="22"/>
      <c r="Z39" s="22"/>
    </row>
    <row r="40" spans="1:26" ht="15" x14ac:dyDescent="0.25">
      <c r="A40" s="22"/>
      <c r="B40" s="22"/>
      <c r="C40" s="22"/>
      <c r="D40" s="22"/>
      <c r="E40" s="22"/>
      <c r="F40" s="22"/>
      <c r="G40" s="22"/>
      <c r="H40" s="22"/>
      <c r="I40" s="22"/>
      <c r="J40" s="22"/>
      <c r="K40" s="22"/>
      <c r="L40" s="22"/>
      <c r="M40" s="22"/>
      <c r="N40" s="22"/>
      <c r="O40" s="22"/>
      <c r="P40" s="22"/>
      <c r="Q40" s="22"/>
      <c r="R40" s="22"/>
      <c r="S40" s="22"/>
      <c r="T40" s="22"/>
      <c r="U40" s="22"/>
      <c r="V40" s="22"/>
      <c r="W40" s="22"/>
      <c r="X40" s="22"/>
      <c r="Y40" s="22"/>
      <c r="Z40" s="22"/>
    </row>
    <row r="41" spans="1:26" ht="15" x14ac:dyDescent="0.25">
      <c r="A41" s="22"/>
      <c r="B41" s="22"/>
      <c r="C41" s="22"/>
      <c r="D41" s="22"/>
      <c r="E41" s="22"/>
      <c r="F41" s="22"/>
      <c r="G41" s="22"/>
      <c r="H41" s="22"/>
      <c r="I41" s="22"/>
      <c r="J41" s="22"/>
      <c r="K41" s="22"/>
      <c r="L41" s="22"/>
      <c r="M41" s="22"/>
      <c r="N41" s="22"/>
      <c r="O41" s="22"/>
      <c r="P41" s="22"/>
      <c r="Q41" s="22"/>
      <c r="R41" s="22"/>
      <c r="S41" s="22"/>
      <c r="T41" s="22"/>
      <c r="U41" s="22"/>
      <c r="V41" s="22"/>
      <c r="W41" s="22"/>
      <c r="X41" s="22"/>
      <c r="Y41" s="22"/>
      <c r="Z41" s="22"/>
    </row>
    <row r="42" spans="1:26" ht="15" x14ac:dyDescent="0.25">
      <c r="A42" s="22"/>
      <c r="B42" s="22"/>
      <c r="C42" s="22"/>
      <c r="D42" s="22"/>
      <c r="E42" s="22"/>
      <c r="F42" s="22"/>
      <c r="G42" s="22"/>
      <c r="H42" s="22"/>
      <c r="I42" s="22"/>
      <c r="J42" s="22"/>
      <c r="K42" s="22"/>
      <c r="L42" s="22"/>
      <c r="M42" s="22"/>
      <c r="N42" s="22"/>
      <c r="O42" s="22"/>
      <c r="P42" s="22"/>
      <c r="Q42" s="22"/>
      <c r="R42" s="22"/>
      <c r="S42" s="22"/>
      <c r="T42" s="22"/>
      <c r="U42" s="22"/>
      <c r="V42" s="22"/>
      <c r="W42" s="22"/>
      <c r="X42" s="22"/>
      <c r="Y42" s="22"/>
      <c r="Z42" s="22"/>
    </row>
    <row r="43" spans="1:26" ht="15" x14ac:dyDescent="0.25">
      <c r="A43" s="22"/>
      <c r="B43" s="22"/>
      <c r="C43" s="22"/>
      <c r="D43" s="22"/>
      <c r="E43" s="22"/>
      <c r="F43" s="22"/>
      <c r="G43" s="22"/>
      <c r="H43" s="22"/>
      <c r="I43" s="22"/>
      <c r="J43" s="22"/>
      <c r="K43" s="22"/>
      <c r="L43" s="22"/>
      <c r="M43" s="22"/>
      <c r="N43" s="22"/>
      <c r="O43" s="22"/>
      <c r="P43" s="22"/>
      <c r="Q43" s="22"/>
      <c r="R43" s="22"/>
      <c r="S43" s="22"/>
      <c r="T43" s="22"/>
      <c r="U43" s="22"/>
      <c r="V43" s="22"/>
      <c r="W43" s="22"/>
      <c r="X43" s="22"/>
      <c r="Y43" s="22"/>
      <c r="Z43" s="22"/>
    </row>
    <row r="44" spans="1:26" ht="15" x14ac:dyDescent="0.25">
      <c r="A44" s="22"/>
      <c r="B44" s="22"/>
      <c r="C44" s="22"/>
      <c r="D44" s="22"/>
      <c r="E44" s="22"/>
      <c r="F44" s="22"/>
      <c r="G44" s="22"/>
      <c r="H44" s="22"/>
      <c r="I44" s="22"/>
      <c r="J44" s="22"/>
      <c r="K44" s="22"/>
      <c r="L44" s="22"/>
      <c r="M44" s="22"/>
      <c r="N44" s="22"/>
      <c r="O44" s="22"/>
      <c r="P44" s="22"/>
      <c r="Q44" s="22"/>
      <c r="R44" s="22"/>
      <c r="S44" s="22"/>
      <c r="T44" s="22"/>
      <c r="U44" s="22"/>
      <c r="V44" s="22"/>
      <c r="W44" s="22"/>
      <c r="X44" s="22"/>
      <c r="Y44" s="22"/>
      <c r="Z44" s="22"/>
    </row>
    <row r="45" spans="1:26" ht="15" x14ac:dyDescent="0.25">
      <c r="A45" s="22"/>
      <c r="B45" s="22"/>
      <c r="C45" s="22"/>
      <c r="D45" s="22"/>
      <c r="E45" s="22"/>
      <c r="F45" s="22"/>
      <c r="G45" s="22"/>
      <c r="H45" s="22"/>
      <c r="I45" s="22"/>
      <c r="J45" s="22"/>
      <c r="K45" s="22"/>
      <c r="L45" s="22"/>
      <c r="M45" s="22"/>
      <c r="N45" s="22"/>
      <c r="O45" s="22"/>
      <c r="P45" s="22"/>
      <c r="Q45" s="22"/>
      <c r="R45" s="22"/>
      <c r="S45" s="22"/>
      <c r="T45" s="22"/>
      <c r="U45" s="22"/>
      <c r="V45" s="22"/>
      <c r="W45" s="22"/>
      <c r="X45" s="22"/>
      <c r="Y45" s="22"/>
      <c r="Z45" s="22"/>
    </row>
    <row r="46" spans="1:26" ht="15" x14ac:dyDescent="0.25">
      <c r="A46" s="22"/>
      <c r="B46" s="22"/>
      <c r="C46" s="22"/>
      <c r="D46" s="22"/>
      <c r="E46" s="22"/>
      <c r="F46" s="22"/>
      <c r="G46" s="22"/>
      <c r="H46" s="22"/>
      <c r="I46" s="22"/>
      <c r="J46" s="22"/>
      <c r="K46" s="22"/>
      <c r="L46" s="22"/>
      <c r="M46" s="22"/>
      <c r="N46" s="22"/>
      <c r="O46" s="22"/>
      <c r="P46" s="22"/>
      <c r="Q46" s="22"/>
      <c r="R46" s="22"/>
      <c r="S46" s="22"/>
      <c r="T46" s="22"/>
      <c r="U46" s="22"/>
      <c r="V46" s="22"/>
      <c r="W46" s="22"/>
      <c r="X46" s="22"/>
      <c r="Y46" s="22"/>
      <c r="Z46" s="22"/>
    </row>
    <row r="47" spans="1:26" ht="15" x14ac:dyDescent="0.25">
      <c r="A47" s="22"/>
      <c r="B47" s="22"/>
      <c r="C47" s="22"/>
      <c r="D47" s="22"/>
      <c r="E47" s="22"/>
      <c r="F47" s="22"/>
      <c r="G47" s="22"/>
      <c r="H47" s="22"/>
      <c r="I47" s="22"/>
      <c r="J47" s="22"/>
      <c r="K47" s="22"/>
      <c r="L47" s="22"/>
      <c r="M47" s="22"/>
      <c r="N47" s="22"/>
      <c r="O47" s="22"/>
      <c r="P47" s="22"/>
      <c r="Q47" s="22"/>
      <c r="R47" s="22"/>
      <c r="S47" s="22"/>
      <c r="T47" s="22"/>
      <c r="U47" s="22"/>
      <c r="V47" s="22"/>
      <c r="W47" s="22"/>
      <c r="X47" s="22"/>
      <c r="Y47" s="22"/>
      <c r="Z47" s="22"/>
    </row>
    <row r="48" spans="1:26" ht="15" x14ac:dyDescent="0.25">
      <c r="A48" s="22"/>
      <c r="B48" s="22"/>
      <c r="C48" s="22"/>
      <c r="D48" s="22"/>
      <c r="E48" s="22"/>
      <c r="F48" s="22"/>
      <c r="G48" s="22"/>
      <c r="H48" s="22"/>
      <c r="I48" s="22"/>
      <c r="J48" s="22"/>
      <c r="K48" s="22"/>
      <c r="L48" s="22"/>
      <c r="M48" s="22"/>
      <c r="N48" s="22"/>
      <c r="O48" s="22"/>
      <c r="P48" s="22"/>
      <c r="Q48" s="22"/>
      <c r="R48" s="22"/>
      <c r="S48" s="22"/>
      <c r="T48" s="22"/>
      <c r="U48" s="22"/>
      <c r="V48" s="22"/>
      <c r="W48" s="22"/>
      <c r="X48" s="22"/>
      <c r="Y48" s="22"/>
      <c r="Z48" s="22"/>
    </row>
    <row r="49" spans="1:26" ht="15" x14ac:dyDescent="0.25">
      <c r="A49" s="22"/>
      <c r="B49" s="22"/>
      <c r="C49" s="22"/>
      <c r="D49" s="22"/>
      <c r="E49" s="22"/>
      <c r="F49" s="22"/>
      <c r="G49" s="22"/>
      <c r="H49" s="22"/>
      <c r="I49" s="22"/>
      <c r="J49" s="22"/>
      <c r="K49" s="22"/>
      <c r="L49" s="22"/>
      <c r="M49" s="22"/>
      <c r="N49" s="22"/>
      <c r="O49" s="22"/>
      <c r="P49" s="22"/>
      <c r="Q49" s="22"/>
      <c r="R49" s="22"/>
      <c r="S49" s="22"/>
      <c r="T49" s="22"/>
      <c r="U49" s="22"/>
      <c r="V49" s="22"/>
      <c r="W49" s="22"/>
      <c r="X49" s="22"/>
      <c r="Y49" s="22"/>
      <c r="Z49" s="22"/>
    </row>
    <row r="50" spans="1:26" ht="15" x14ac:dyDescent="0.25">
      <c r="A50" s="22"/>
      <c r="B50" s="22"/>
      <c r="C50" s="22"/>
      <c r="D50" s="22"/>
      <c r="E50" s="22"/>
      <c r="F50" s="22"/>
      <c r="G50" s="22"/>
      <c r="H50" s="22"/>
      <c r="I50" s="22"/>
      <c r="J50" s="22"/>
      <c r="K50" s="22"/>
      <c r="L50" s="22"/>
      <c r="M50" s="22"/>
      <c r="N50" s="22"/>
      <c r="O50" s="22"/>
      <c r="P50" s="22"/>
      <c r="Q50" s="22"/>
      <c r="R50" s="22"/>
      <c r="S50" s="22"/>
      <c r="T50" s="22"/>
      <c r="U50" s="22"/>
      <c r="V50" s="22"/>
      <c r="W50" s="22"/>
      <c r="X50" s="22"/>
      <c r="Y50" s="22"/>
      <c r="Z50" s="22"/>
    </row>
    <row r="51" spans="1:26" ht="15" x14ac:dyDescent="0.25">
      <c r="A51" s="22"/>
      <c r="B51" s="22"/>
      <c r="C51" s="22"/>
      <c r="D51" s="22"/>
      <c r="E51" s="22"/>
      <c r="F51" s="22"/>
      <c r="G51" s="22"/>
      <c r="H51" s="22"/>
      <c r="I51" s="22"/>
      <c r="J51" s="22"/>
      <c r="K51" s="22"/>
      <c r="L51" s="22"/>
      <c r="M51" s="22"/>
      <c r="N51" s="22"/>
      <c r="O51" s="22"/>
      <c r="P51" s="22"/>
      <c r="Q51" s="22"/>
      <c r="R51" s="22"/>
      <c r="S51" s="22"/>
      <c r="T51" s="22"/>
      <c r="U51" s="22"/>
      <c r="V51" s="22"/>
      <c r="W51" s="22"/>
      <c r="X51" s="22"/>
      <c r="Y51" s="22"/>
      <c r="Z51" s="22"/>
    </row>
    <row r="52" spans="1:26" ht="15" x14ac:dyDescent="0.25">
      <c r="A52" s="22"/>
      <c r="B52" s="22"/>
      <c r="C52" s="22"/>
      <c r="D52" s="22"/>
      <c r="E52" s="22"/>
      <c r="F52" s="22"/>
      <c r="G52" s="22"/>
      <c r="H52" s="22"/>
      <c r="I52" s="22"/>
      <c r="J52" s="22"/>
      <c r="K52" s="22"/>
      <c r="L52" s="22"/>
      <c r="M52" s="22"/>
      <c r="N52" s="22"/>
      <c r="O52" s="22"/>
      <c r="P52" s="22"/>
      <c r="Q52" s="22"/>
      <c r="R52" s="22"/>
      <c r="S52" s="22"/>
      <c r="T52" s="22"/>
      <c r="U52" s="22"/>
      <c r="V52" s="22"/>
      <c r="W52" s="22"/>
      <c r="X52" s="22"/>
      <c r="Y52" s="22"/>
      <c r="Z52" s="22"/>
    </row>
    <row r="53" spans="1:26" ht="15" x14ac:dyDescent="0.25">
      <c r="A53" s="22"/>
      <c r="B53" s="22"/>
      <c r="C53" s="22"/>
      <c r="D53" s="22"/>
      <c r="E53" s="22"/>
      <c r="F53" s="22"/>
      <c r="G53" s="22"/>
      <c r="H53" s="22"/>
      <c r="I53" s="22"/>
      <c r="J53" s="22"/>
      <c r="K53" s="22"/>
      <c r="L53" s="22"/>
      <c r="M53" s="22"/>
      <c r="N53" s="22"/>
      <c r="O53" s="22"/>
      <c r="P53" s="22"/>
      <c r="Q53" s="22"/>
      <c r="R53" s="22"/>
      <c r="S53" s="22"/>
      <c r="T53" s="22"/>
      <c r="U53" s="22"/>
      <c r="V53" s="22"/>
      <c r="W53" s="22"/>
      <c r="X53" s="22"/>
      <c r="Y53" s="22"/>
      <c r="Z53" s="22"/>
    </row>
    <row r="54" spans="1:26" ht="15" x14ac:dyDescent="0.25">
      <c r="A54" s="22"/>
      <c r="B54" s="22"/>
      <c r="C54" s="22"/>
      <c r="D54" s="22"/>
      <c r="E54" s="22"/>
      <c r="F54" s="22"/>
      <c r="G54" s="22"/>
      <c r="H54" s="22"/>
      <c r="I54" s="22"/>
      <c r="J54" s="22"/>
      <c r="K54" s="22"/>
      <c r="L54" s="22"/>
      <c r="M54" s="22"/>
      <c r="N54" s="22"/>
      <c r="O54" s="22"/>
      <c r="P54" s="22"/>
      <c r="Q54" s="22"/>
      <c r="R54" s="22"/>
      <c r="S54" s="22"/>
      <c r="T54" s="22"/>
      <c r="U54" s="22"/>
      <c r="V54" s="22"/>
      <c r="W54" s="22"/>
      <c r="X54" s="22"/>
      <c r="Y54" s="22"/>
      <c r="Z54" s="22"/>
    </row>
    <row r="55" spans="1:26" ht="15" x14ac:dyDescent="0.25">
      <c r="A55" s="22"/>
      <c r="B55" s="22"/>
      <c r="C55" s="22"/>
      <c r="D55" s="22"/>
      <c r="E55" s="22"/>
      <c r="F55" s="22"/>
      <c r="G55" s="22"/>
      <c r="H55" s="22"/>
      <c r="I55" s="22"/>
      <c r="J55" s="22"/>
      <c r="K55" s="22"/>
      <c r="L55" s="22"/>
      <c r="M55" s="22"/>
      <c r="N55" s="22"/>
      <c r="O55" s="22"/>
      <c r="P55" s="22"/>
      <c r="Q55" s="22"/>
      <c r="R55" s="22"/>
      <c r="S55" s="22"/>
      <c r="T55" s="22"/>
      <c r="U55" s="22"/>
      <c r="V55" s="22"/>
      <c r="W55" s="22"/>
      <c r="X55" s="22"/>
      <c r="Y55" s="22"/>
      <c r="Z55" s="22"/>
    </row>
    <row r="56" spans="1:26" ht="15" x14ac:dyDescent="0.25">
      <c r="A56" s="22"/>
      <c r="B56" s="22"/>
      <c r="C56" s="22"/>
      <c r="D56" s="22"/>
      <c r="E56" s="22"/>
      <c r="F56" s="22"/>
      <c r="G56" s="22"/>
      <c r="H56" s="22"/>
      <c r="I56" s="22"/>
      <c r="J56" s="22"/>
      <c r="K56" s="22"/>
      <c r="L56" s="22"/>
      <c r="M56" s="22"/>
      <c r="N56" s="22"/>
      <c r="O56" s="22"/>
      <c r="P56" s="22"/>
      <c r="Q56" s="22"/>
      <c r="R56" s="22"/>
      <c r="S56" s="22"/>
      <c r="T56" s="22"/>
      <c r="U56" s="22"/>
      <c r="V56" s="22"/>
      <c r="W56" s="22"/>
      <c r="X56" s="22"/>
      <c r="Y56" s="22"/>
      <c r="Z56" s="22"/>
    </row>
    <row r="57" spans="1:26" ht="15" x14ac:dyDescent="0.25">
      <c r="A57" s="22"/>
      <c r="B57" s="22"/>
      <c r="C57" s="22"/>
      <c r="D57" s="22"/>
      <c r="E57" s="22"/>
      <c r="F57" s="22"/>
      <c r="G57" s="22"/>
      <c r="H57" s="22"/>
      <c r="I57" s="22"/>
      <c r="J57" s="22"/>
      <c r="K57" s="22"/>
      <c r="L57" s="22"/>
      <c r="M57" s="22"/>
      <c r="N57" s="22"/>
      <c r="O57" s="22"/>
      <c r="P57" s="22"/>
      <c r="Q57" s="22"/>
      <c r="R57" s="22"/>
      <c r="S57" s="22"/>
      <c r="T57" s="22"/>
      <c r="U57" s="22"/>
      <c r="V57" s="22"/>
      <c r="W57" s="22"/>
      <c r="X57" s="22"/>
      <c r="Y57" s="22"/>
      <c r="Z57" s="22"/>
    </row>
    <row r="58" spans="1:26" ht="2.25" hidden="1" customHeight="1" x14ac:dyDescent="0.25">
      <c r="A58" s="22"/>
      <c r="B58" s="22"/>
      <c r="C58" s="22"/>
      <c r="D58" s="22"/>
      <c r="E58" s="22"/>
      <c r="F58" s="22"/>
      <c r="G58" s="22"/>
      <c r="H58" s="22"/>
      <c r="I58" s="22"/>
      <c r="J58" s="22"/>
      <c r="K58" s="22"/>
      <c r="L58" s="22"/>
      <c r="M58" s="22"/>
      <c r="N58" s="22"/>
      <c r="O58" s="22"/>
      <c r="P58" s="22"/>
      <c r="Q58" s="22"/>
      <c r="R58" s="22"/>
      <c r="S58" s="22"/>
      <c r="T58" s="22"/>
      <c r="U58" s="22"/>
      <c r="V58" s="22"/>
      <c r="W58" s="22"/>
      <c r="X58" s="22"/>
      <c r="Y58" s="22"/>
      <c r="Z58" s="22"/>
    </row>
    <row r="59" spans="1:26" ht="12.75" customHeight="1" x14ac:dyDescent="0.25">
      <c r="A59" s="22"/>
      <c r="B59" s="22"/>
      <c r="C59" s="22"/>
      <c r="D59" s="22"/>
      <c r="E59" s="22"/>
      <c r="F59" s="22"/>
      <c r="G59" s="22"/>
      <c r="H59" s="22"/>
      <c r="I59" s="22"/>
      <c r="J59" s="22"/>
      <c r="K59" s="22"/>
      <c r="L59" s="22"/>
      <c r="M59" s="22"/>
      <c r="N59" s="22"/>
      <c r="O59" s="22"/>
      <c r="P59" s="22"/>
      <c r="Q59" s="22"/>
      <c r="R59" s="22"/>
      <c r="S59" s="22"/>
      <c r="T59" s="22"/>
      <c r="U59" s="22"/>
      <c r="V59" s="22"/>
      <c r="W59" s="22"/>
      <c r="X59" s="22"/>
      <c r="Y59" s="22"/>
      <c r="Z59" s="22"/>
    </row>
    <row r="60" spans="1:26" ht="11.25" customHeight="1" x14ac:dyDescent="0.25">
      <c r="A60" s="22"/>
      <c r="B60" s="22"/>
      <c r="C60" s="22"/>
      <c r="D60" s="22"/>
      <c r="E60" s="22"/>
      <c r="F60" s="22"/>
      <c r="G60" s="22"/>
      <c r="H60" s="22"/>
      <c r="I60" s="22"/>
      <c r="J60" s="22"/>
      <c r="K60" s="22"/>
      <c r="L60" s="22"/>
      <c r="M60" s="22"/>
      <c r="N60" s="22"/>
      <c r="O60" s="22"/>
      <c r="P60" s="22"/>
      <c r="Q60" s="22"/>
      <c r="R60" s="22"/>
      <c r="S60" s="22"/>
      <c r="T60" s="22"/>
      <c r="U60" s="22"/>
      <c r="V60" s="22"/>
      <c r="W60" s="22"/>
      <c r="X60" s="22"/>
      <c r="Y60" s="22"/>
      <c r="Z60" s="22"/>
    </row>
    <row r="61" spans="1:26" ht="15" x14ac:dyDescent="0.25">
      <c r="A61" s="22"/>
      <c r="B61" s="22"/>
      <c r="C61" s="22"/>
      <c r="D61" s="22"/>
      <c r="E61" s="22"/>
      <c r="F61" s="22"/>
      <c r="G61" s="22"/>
      <c r="H61" s="22"/>
      <c r="I61" s="22"/>
      <c r="J61" s="22"/>
      <c r="K61" s="22"/>
      <c r="L61" s="22"/>
      <c r="M61" s="22"/>
      <c r="N61" s="22"/>
      <c r="O61" s="22"/>
      <c r="P61" s="22"/>
      <c r="Q61" s="22"/>
      <c r="R61" s="22"/>
      <c r="S61" s="22"/>
      <c r="T61" s="22"/>
      <c r="U61" s="22"/>
      <c r="V61" s="22"/>
      <c r="W61" s="22"/>
      <c r="X61" s="22"/>
      <c r="Y61" s="22"/>
      <c r="Z61" s="22"/>
    </row>
    <row r="62" spans="1:26" ht="15" x14ac:dyDescent="0.25">
      <c r="A62" s="22"/>
      <c r="B62" s="22"/>
      <c r="C62" s="22"/>
      <c r="D62" s="22"/>
      <c r="E62" s="22"/>
      <c r="F62" s="22"/>
      <c r="G62" s="22"/>
      <c r="H62" s="22"/>
      <c r="I62" s="22"/>
      <c r="J62" s="22"/>
      <c r="K62" s="22"/>
      <c r="L62" s="22"/>
      <c r="M62" s="22"/>
      <c r="N62" s="22"/>
      <c r="O62" s="22"/>
      <c r="P62" s="22"/>
      <c r="Q62" s="22"/>
      <c r="R62" s="22"/>
      <c r="S62" s="22"/>
      <c r="T62" s="22"/>
      <c r="U62" s="22"/>
      <c r="V62" s="22"/>
      <c r="W62" s="22"/>
      <c r="X62" s="22"/>
      <c r="Y62" s="22"/>
      <c r="Z62" s="22"/>
    </row>
    <row r="63" spans="1:26" ht="15" x14ac:dyDescent="0.25">
      <c r="A63" s="22"/>
      <c r="B63" s="22"/>
      <c r="C63" s="22"/>
      <c r="D63" s="22"/>
      <c r="E63" s="22"/>
      <c r="F63" s="22"/>
      <c r="G63" s="22"/>
      <c r="H63" s="22"/>
      <c r="I63" s="22"/>
      <c r="J63" s="22"/>
      <c r="K63" s="22"/>
      <c r="L63" s="22"/>
      <c r="M63" s="22"/>
      <c r="N63" s="22"/>
      <c r="O63" s="22"/>
      <c r="P63" s="22"/>
      <c r="Q63" s="22"/>
      <c r="R63" s="22"/>
      <c r="S63" s="22"/>
      <c r="T63" s="22"/>
      <c r="U63" s="22"/>
      <c r="V63" s="22"/>
      <c r="W63" s="22"/>
      <c r="X63" s="22"/>
      <c r="Y63" s="22"/>
      <c r="Z63" s="22"/>
    </row>
    <row r="64" spans="1:26" ht="15" x14ac:dyDescent="0.25">
      <c r="A64" s="22"/>
      <c r="B64" s="22"/>
      <c r="C64" s="22"/>
      <c r="D64" s="22"/>
      <c r="E64" s="22"/>
      <c r="F64" s="22"/>
      <c r="G64" s="22"/>
      <c r="H64" s="22"/>
      <c r="I64" s="22"/>
      <c r="J64" s="22"/>
      <c r="K64" s="22"/>
      <c r="L64" s="22"/>
      <c r="M64" s="22"/>
      <c r="N64" s="22"/>
      <c r="O64" s="22"/>
      <c r="P64" s="22"/>
      <c r="Q64" s="22"/>
      <c r="R64" s="22"/>
      <c r="S64" s="22"/>
      <c r="T64" s="22"/>
      <c r="U64" s="22"/>
      <c r="V64" s="22"/>
      <c r="W64" s="22"/>
      <c r="X64" s="22"/>
      <c r="Y64" s="22"/>
      <c r="Z64" s="22"/>
    </row>
    <row r="65" spans="1:26" ht="15" x14ac:dyDescent="0.25">
      <c r="A65" s="22"/>
      <c r="B65" s="22"/>
      <c r="C65" s="22"/>
      <c r="D65" s="22"/>
      <c r="E65" s="22"/>
      <c r="F65" s="22"/>
      <c r="G65" s="22"/>
      <c r="H65" s="22"/>
      <c r="I65" s="22"/>
      <c r="J65" s="22"/>
      <c r="K65" s="22"/>
      <c r="L65" s="22"/>
      <c r="M65" s="22"/>
      <c r="N65" s="22"/>
      <c r="O65" s="22"/>
      <c r="P65" s="22"/>
      <c r="Q65" s="22"/>
      <c r="R65" s="22"/>
      <c r="S65" s="22"/>
      <c r="T65" s="22"/>
      <c r="U65" s="22"/>
      <c r="V65" s="22"/>
      <c r="W65" s="22"/>
      <c r="X65" s="22"/>
      <c r="Y65" s="22"/>
      <c r="Z65" s="22"/>
    </row>
    <row r="66" spans="1:26" ht="15" x14ac:dyDescent="0.25">
      <c r="A66" s="22"/>
      <c r="B66" s="22"/>
      <c r="C66" s="22"/>
      <c r="D66" s="22"/>
      <c r="E66" s="22"/>
      <c r="F66" s="22"/>
      <c r="G66" s="22"/>
      <c r="H66" s="22"/>
      <c r="I66" s="22"/>
      <c r="J66" s="22"/>
      <c r="K66" s="22"/>
      <c r="L66" s="22"/>
      <c r="M66" s="22"/>
      <c r="N66" s="22"/>
      <c r="O66" s="22"/>
      <c r="P66" s="22"/>
      <c r="Q66" s="22"/>
      <c r="R66" s="22"/>
      <c r="S66" s="22"/>
      <c r="T66" s="22"/>
      <c r="U66" s="22"/>
      <c r="V66" s="22"/>
      <c r="W66" s="22"/>
      <c r="X66" s="22"/>
      <c r="Y66" s="22"/>
      <c r="Z66" s="22"/>
    </row>
    <row r="67" spans="1:26" ht="15" x14ac:dyDescent="0.25">
      <c r="A67" s="22"/>
      <c r="B67" s="22"/>
      <c r="C67" s="22"/>
      <c r="D67" s="22"/>
      <c r="E67" s="22"/>
      <c r="F67" s="22"/>
      <c r="G67" s="22"/>
      <c r="H67" s="22"/>
      <c r="I67" s="22"/>
      <c r="J67" s="22"/>
      <c r="K67" s="22"/>
      <c r="L67" s="22"/>
      <c r="M67" s="22"/>
      <c r="N67" s="22"/>
      <c r="O67" s="22"/>
      <c r="P67" s="22"/>
      <c r="Q67" s="22"/>
      <c r="R67" s="22"/>
      <c r="S67" s="22"/>
      <c r="T67" s="22"/>
      <c r="U67" s="22"/>
      <c r="V67" s="22"/>
      <c r="W67" s="22"/>
      <c r="X67" s="22"/>
      <c r="Y67" s="22"/>
      <c r="Z67" s="22"/>
    </row>
    <row r="68" spans="1:26" ht="15" x14ac:dyDescent="0.25">
      <c r="A68" s="22"/>
      <c r="B68" s="22"/>
      <c r="C68" s="22"/>
      <c r="D68" s="22"/>
      <c r="E68" s="22"/>
      <c r="F68" s="22"/>
      <c r="G68" s="22"/>
      <c r="H68" s="22"/>
      <c r="I68" s="22"/>
      <c r="J68" s="22"/>
      <c r="K68" s="22"/>
      <c r="L68" s="22"/>
      <c r="M68" s="22"/>
      <c r="N68" s="22"/>
      <c r="O68" s="22"/>
      <c r="P68" s="22"/>
      <c r="Q68" s="22"/>
      <c r="R68" s="22"/>
      <c r="S68" s="22"/>
      <c r="T68" s="22"/>
      <c r="U68" s="22"/>
      <c r="V68" s="22"/>
      <c r="W68" s="22"/>
      <c r="X68" s="22"/>
      <c r="Y68" s="22"/>
      <c r="Z68" s="22"/>
    </row>
    <row r="69" spans="1:26" ht="15" x14ac:dyDescent="0.25">
      <c r="A69" s="22"/>
      <c r="B69" s="22"/>
      <c r="C69" s="22"/>
      <c r="D69" s="22"/>
      <c r="E69" s="22"/>
      <c r="F69" s="22"/>
      <c r="G69" s="22"/>
      <c r="H69" s="22"/>
      <c r="I69" s="22"/>
      <c r="J69" s="22"/>
      <c r="K69" s="22"/>
      <c r="L69" s="22"/>
      <c r="M69" s="22"/>
      <c r="N69" s="22"/>
      <c r="O69" s="22"/>
      <c r="P69" s="22"/>
      <c r="Q69" s="22"/>
      <c r="R69" s="22"/>
      <c r="S69" s="22"/>
      <c r="T69" s="22"/>
      <c r="U69" s="22"/>
      <c r="V69" s="22"/>
      <c r="W69" s="22"/>
      <c r="X69" s="22"/>
      <c r="Y69" s="22"/>
      <c r="Z69" s="22"/>
    </row>
    <row r="70" spans="1:26" ht="15" x14ac:dyDescent="0.25">
      <c r="A70" s="22"/>
      <c r="B70" s="22"/>
      <c r="C70" s="22"/>
      <c r="D70" s="22"/>
      <c r="E70" s="22"/>
      <c r="F70" s="22"/>
      <c r="G70" s="22"/>
      <c r="H70" s="22"/>
      <c r="I70" s="22"/>
      <c r="J70" s="22"/>
      <c r="K70" s="22"/>
      <c r="L70" s="22"/>
      <c r="M70" s="22"/>
      <c r="N70" s="22"/>
      <c r="O70" s="22"/>
      <c r="P70" s="22"/>
      <c r="Q70" s="22"/>
      <c r="R70" s="22"/>
      <c r="S70" s="22"/>
      <c r="T70" s="22"/>
      <c r="U70" s="22"/>
      <c r="V70" s="22"/>
      <c r="W70" s="22"/>
      <c r="X70" s="22"/>
      <c r="Y70" s="22"/>
      <c r="Z70" s="22"/>
    </row>
    <row r="71" spans="1:26" ht="15" x14ac:dyDescent="0.25">
      <c r="A71" s="22"/>
      <c r="B71" s="22"/>
      <c r="C71" s="22"/>
      <c r="D71" s="22"/>
      <c r="E71" s="22"/>
      <c r="F71" s="22"/>
      <c r="G71" s="22"/>
      <c r="H71" s="22"/>
      <c r="I71" s="22"/>
      <c r="J71" s="22"/>
      <c r="K71" s="22"/>
      <c r="L71" s="22"/>
      <c r="M71" s="22"/>
      <c r="N71" s="22"/>
      <c r="O71" s="22"/>
      <c r="P71" s="22"/>
      <c r="Q71" s="22"/>
      <c r="R71" s="22"/>
      <c r="S71" s="22"/>
      <c r="T71" s="22"/>
      <c r="U71" s="22"/>
      <c r="V71" s="22"/>
      <c r="W71" s="22"/>
      <c r="X71" s="22"/>
      <c r="Y71" s="22"/>
      <c r="Z71" s="22"/>
    </row>
    <row r="72" spans="1:26" ht="15" x14ac:dyDescent="0.25">
      <c r="A72" s="22"/>
      <c r="B72" s="22"/>
      <c r="C72" s="22"/>
      <c r="D72" s="22"/>
      <c r="E72" s="22"/>
      <c r="F72" s="22"/>
      <c r="G72" s="22"/>
      <c r="H72" s="22"/>
      <c r="I72" s="22"/>
      <c r="J72" s="22"/>
      <c r="K72" s="22"/>
      <c r="L72" s="22"/>
      <c r="M72" s="22"/>
      <c r="N72" s="22"/>
      <c r="O72" s="22"/>
      <c r="P72" s="22"/>
      <c r="Q72" s="22"/>
      <c r="R72" s="22"/>
      <c r="S72" s="22"/>
      <c r="T72" s="22"/>
      <c r="U72" s="22"/>
      <c r="V72" s="22"/>
      <c r="W72" s="22"/>
      <c r="X72" s="22"/>
      <c r="Y72" s="22"/>
      <c r="Z72" s="22"/>
    </row>
    <row r="73" spans="1:26" ht="15" x14ac:dyDescent="0.25">
      <c r="A73" s="22"/>
      <c r="B73" s="22"/>
      <c r="C73" s="22"/>
      <c r="D73" s="22"/>
      <c r="E73" s="22"/>
      <c r="F73" s="22"/>
      <c r="G73" s="22"/>
      <c r="H73" s="22"/>
      <c r="I73" s="22"/>
      <c r="J73" s="22"/>
      <c r="K73" s="22"/>
      <c r="L73" s="22"/>
      <c r="M73" s="22"/>
      <c r="N73" s="22"/>
      <c r="O73" s="22"/>
      <c r="P73" s="22"/>
      <c r="Q73" s="22"/>
      <c r="R73" s="22"/>
      <c r="S73" s="22"/>
      <c r="T73" s="22"/>
      <c r="U73" s="22"/>
      <c r="V73" s="22"/>
      <c r="W73" s="22"/>
      <c r="X73" s="22"/>
      <c r="Y73" s="22"/>
      <c r="Z73" s="22"/>
    </row>
    <row r="74" spans="1:26" ht="15" x14ac:dyDescent="0.25">
      <c r="A74" s="22"/>
      <c r="B74" s="22"/>
      <c r="C74" s="22"/>
      <c r="D74" s="22"/>
      <c r="E74" s="22"/>
      <c r="F74" s="22"/>
      <c r="G74" s="22"/>
      <c r="H74" s="22"/>
      <c r="I74" s="22"/>
      <c r="J74" s="22"/>
      <c r="K74" s="22"/>
      <c r="L74" s="22"/>
      <c r="M74" s="22"/>
      <c r="N74" s="22"/>
      <c r="O74" s="22"/>
      <c r="P74" s="22"/>
      <c r="Q74" s="22"/>
      <c r="R74" s="22"/>
      <c r="S74" s="22"/>
      <c r="T74" s="22"/>
      <c r="U74" s="22"/>
      <c r="V74" s="22"/>
      <c r="W74" s="22"/>
      <c r="X74" s="22"/>
      <c r="Y74" s="22"/>
      <c r="Z74" s="22"/>
    </row>
    <row r="75" spans="1:26" ht="15" x14ac:dyDescent="0.25">
      <c r="A75" s="22"/>
      <c r="B75" s="22"/>
      <c r="C75" s="22"/>
      <c r="D75" s="22"/>
      <c r="E75" s="22"/>
      <c r="F75" s="22"/>
      <c r="G75" s="22"/>
      <c r="H75" s="22"/>
      <c r="I75" s="22"/>
      <c r="J75" s="22"/>
      <c r="K75" s="22"/>
      <c r="L75" s="22"/>
      <c r="M75" s="22"/>
      <c r="N75" s="22"/>
      <c r="O75" s="22"/>
      <c r="P75" s="22"/>
      <c r="Q75" s="22"/>
      <c r="R75" s="22"/>
      <c r="S75" s="22"/>
      <c r="T75" s="22"/>
      <c r="U75" s="22"/>
      <c r="V75" s="22"/>
      <c r="W75" s="22"/>
      <c r="X75" s="22"/>
      <c r="Y75" s="22"/>
      <c r="Z75" s="22"/>
    </row>
    <row r="76" spans="1:26" ht="15" x14ac:dyDescent="0.25">
      <c r="A76" s="22"/>
      <c r="B76" s="22"/>
      <c r="C76" s="22"/>
      <c r="D76" s="22"/>
      <c r="E76" s="22"/>
      <c r="F76" s="22"/>
      <c r="G76" s="22"/>
      <c r="H76" s="22"/>
      <c r="I76" s="22"/>
      <c r="J76" s="22"/>
      <c r="K76" s="22"/>
      <c r="L76" s="22"/>
      <c r="M76" s="22"/>
      <c r="N76" s="22"/>
      <c r="O76" s="22"/>
      <c r="P76" s="22"/>
      <c r="Q76" s="22"/>
      <c r="R76" s="22"/>
      <c r="S76" s="22"/>
      <c r="T76" s="22"/>
      <c r="U76" s="22"/>
      <c r="V76" s="22"/>
      <c r="W76" s="22"/>
      <c r="X76" s="22"/>
      <c r="Y76" s="22"/>
      <c r="Z76" s="22"/>
    </row>
    <row r="77" spans="1:26" ht="15" x14ac:dyDescent="0.25">
      <c r="A77" s="22"/>
      <c r="B77" s="22"/>
      <c r="C77" s="22"/>
      <c r="D77" s="22"/>
      <c r="E77" s="22"/>
      <c r="F77" s="22"/>
      <c r="G77" s="22"/>
      <c r="H77" s="22"/>
      <c r="I77" s="22"/>
      <c r="J77" s="22"/>
      <c r="K77" s="22"/>
      <c r="L77" s="22"/>
      <c r="M77" s="22"/>
      <c r="N77" s="22"/>
      <c r="O77" s="22"/>
      <c r="P77" s="22"/>
      <c r="Q77" s="22"/>
      <c r="R77" s="22"/>
      <c r="S77" s="22"/>
      <c r="T77" s="22"/>
      <c r="U77" s="22"/>
      <c r="V77" s="22"/>
      <c r="W77" s="22"/>
      <c r="X77" s="22"/>
      <c r="Y77" s="22"/>
      <c r="Z77" s="22"/>
    </row>
    <row r="78" spans="1:26" ht="15" x14ac:dyDescent="0.25">
      <c r="A78" s="22"/>
      <c r="B78" s="22"/>
      <c r="C78" s="22"/>
      <c r="D78" s="22"/>
      <c r="E78" s="22"/>
      <c r="F78" s="22"/>
      <c r="G78" s="22"/>
      <c r="H78" s="22"/>
      <c r="I78" s="22"/>
      <c r="J78" s="22"/>
      <c r="K78" s="22"/>
      <c r="L78" s="22"/>
      <c r="M78" s="22"/>
      <c r="N78" s="22"/>
      <c r="O78" s="22"/>
      <c r="P78" s="22"/>
      <c r="Q78" s="22"/>
      <c r="R78" s="22"/>
      <c r="S78" s="22"/>
      <c r="T78" s="22"/>
      <c r="U78" s="22"/>
      <c r="V78" s="22"/>
      <c r="W78" s="22"/>
      <c r="X78" s="22"/>
      <c r="Y78" s="22"/>
      <c r="Z78" s="22"/>
    </row>
    <row r="79" spans="1:26" ht="15" x14ac:dyDescent="0.25">
      <c r="A79" s="22"/>
      <c r="B79" s="22"/>
      <c r="C79" s="22"/>
      <c r="D79" s="22"/>
      <c r="E79" s="22"/>
      <c r="F79" s="22"/>
      <c r="G79" s="22"/>
      <c r="H79" s="22"/>
      <c r="I79" s="22"/>
      <c r="J79" s="22"/>
      <c r="K79" s="22"/>
      <c r="L79" s="22"/>
      <c r="M79" s="22"/>
      <c r="N79" s="22"/>
      <c r="O79" s="22"/>
      <c r="P79" s="22"/>
      <c r="Q79" s="22"/>
      <c r="R79" s="22"/>
      <c r="S79" s="22"/>
      <c r="T79" s="22"/>
      <c r="U79" s="22"/>
      <c r="V79" s="22"/>
      <c r="W79" s="22"/>
      <c r="X79" s="22"/>
      <c r="Y79" s="22"/>
      <c r="Z79" s="22"/>
    </row>
    <row r="80" spans="1:26" ht="15" x14ac:dyDescent="0.25">
      <c r="A80" s="22"/>
      <c r="B80" s="22"/>
      <c r="C80" s="22"/>
      <c r="D80" s="22"/>
      <c r="E80" s="22"/>
      <c r="F80" s="22"/>
      <c r="G80" s="22"/>
      <c r="H80" s="22"/>
      <c r="I80" s="22"/>
      <c r="J80" s="22"/>
      <c r="K80" s="22"/>
      <c r="L80" s="22"/>
      <c r="M80" s="22"/>
      <c r="N80" s="22"/>
      <c r="O80" s="22"/>
      <c r="P80" s="22"/>
      <c r="Q80" s="22"/>
      <c r="R80" s="22"/>
      <c r="S80" s="22"/>
      <c r="T80" s="22"/>
      <c r="U80" s="22"/>
      <c r="V80" s="22"/>
      <c r="W80" s="22"/>
      <c r="X80" s="22"/>
      <c r="Y80" s="22"/>
      <c r="Z80" s="22"/>
    </row>
    <row r="81" spans="1:26" ht="15" x14ac:dyDescent="0.25">
      <c r="A81" s="22"/>
      <c r="B81" s="22"/>
      <c r="C81" s="22"/>
      <c r="D81" s="22"/>
      <c r="E81" s="22"/>
      <c r="F81" s="22"/>
      <c r="G81" s="22"/>
      <c r="H81" s="22"/>
      <c r="I81" s="22"/>
      <c r="J81" s="22"/>
      <c r="K81" s="22"/>
      <c r="L81" s="22"/>
      <c r="M81" s="22"/>
      <c r="N81" s="22"/>
      <c r="O81" s="22"/>
      <c r="P81" s="22"/>
      <c r="Q81" s="22"/>
      <c r="R81" s="22"/>
      <c r="S81" s="22"/>
      <c r="T81" s="22"/>
      <c r="U81" s="22"/>
      <c r="V81" s="22"/>
      <c r="W81" s="22"/>
      <c r="X81" s="22"/>
      <c r="Y81" s="22"/>
      <c r="Z81" s="22"/>
    </row>
    <row r="82" spans="1:26" ht="15" x14ac:dyDescent="0.25">
      <c r="A82" s="22"/>
      <c r="B82" s="22"/>
      <c r="C82" s="22"/>
      <c r="D82" s="22"/>
      <c r="E82" s="22"/>
      <c r="F82" s="22"/>
      <c r="G82" s="22"/>
      <c r="H82" s="22"/>
      <c r="I82" s="22"/>
      <c r="J82" s="22"/>
      <c r="K82" s="22"/>
      <c r="L82" s="22"/>
      <c r="M82" s="22"/>
      <c r="N82" s="22"/>
      <c r="O82" s="22"/>
      <c r="P82" s="22"/>
      <c r="Q82" s="22"/>
      <c r="R82" s="22"/>
      <c r="S82" s="22"/>
      <c r="T82" s="22"/>
      <c r="U82" s="22"/>
      <c r="V82" s="22"/>
      <c r="W82" s="22"/>
      <c r="X82" s="22"/>
      <c r="Y82" s="22"/>
      <c r="Z82" s="22"/>
    </row>
    <row r="83" spans="1:26" ht="15" x14ac:dyDescent="0.25">
      <c r="A83" s="22"/>
      <c r="B83" s="22"/>
      <c r="C83" s="22"/>
      <c r="D83" s="22"/>
      <c r="E83" s="22"/>
      <c r="F83" s="22"/>
      <c r="G83" s="22"/>
      <c r="H83" s="22"/>
      <c r="I83" s="22"/>
      <c r="J83" s="22"/>
      <c r="K83" s="22"/>
      <c r="L83" s="22"/>
      <c r="M83" s="22"/>
      <c r="N83" s="22"/>
      <c r="O83" s="22"/>
      <c r="P83" s="22"/>
      <c r="Q83" s="22"/>
      <c r="R83" s="22"/>
      <c r="S83" s="22"/>
      <c r="T83" s="22"/>
      <c r="U83" s="22"/>
      <c r="V83" s="22"/>
      <c r="W83" s="22"/>
      <c r="X83" s="22"/>
      <c r="Y83" s="22"/>
      <c r="Z83" s="22"/>
    </row>
    <row r="84" spans="1:26" ht="15" x14ac:dyDescent="0.25">
      <c r="A84" s="22"/>
      <c r="B84" s="22"/>
      <c r="C84" s="22"/>
      <c r="D84" s="22"/>
      <c r="E84" s="22"/>
      <c r="F84" s="22"/>
      <c r="G84" s="22"/>
      <c r="H84" s="22"/>
      <c r="I84" s="22"/>
      <c r="J84" s="22"/>
      <c r="K84" s="22"/>
      <c r="L84" s="22"/>
      <c r="M84" s="22"/>
      <c r="N84" s="22"/>
      <c r="O84" s="22"/>
      <c r="P84" s="22"/>
      <c r="Q84" s="22"/>
      <c r="R84" s="22"/>
      <c r="S84" s="22"/>
      <c r="T84" s="22"/>
      <c r="U84" s="22"/>
      <c r="V84" s="22"/>
      <c r="W84" s="22"/>
      <c r="X84" s="22"/>
      <c r="Y84" s="22"/>
      <c r="Z84" s="22"/>
    </row>
    <row r="85" spans="1:26" ht="15" x14ac:dyDescent="0.25">
      <c r="A85" s="22"/>
      <c r="B85" s="22"/>
      <c r="C85" s="22"/>
      <c r="D85" s="22"/>
      <c r="E85" s="22"/>
      <c r="F85" s="22"/>
      <c r="G85" s="22"/>
      <c r="H85" s="22"/>
      <c r="I85" s="22"/>
      <c r="J85" s="22"/>
      <c r="K85" s="22"/>
      <c r="L85" s="22"/>
      <c r="M85" s="22"/>
      <c r="N85" s="22"/>
      <c r="O85" s="22"/>
      <c r="P85" s="22"/>
      <c r="Q85" s="22"/>
      <c r="R85" s="22"/>
      <c r="S85" s="22"/>
      <c r="T85" s="22"/>
      <c r="U85" s="22"/>
      <c r="V85" s="22"/>
      <c r="W85" s="22"/>
      <c r="X85" s="22"/>
      <c r="Y85" s="22"/>
      <c r="Z85" s="22"/>
    </row>
    <row r="86" spans="1:26" ht="15" x14ac:dyDescent="0.25">
      <c r="A86" s="22"/>
      <c r="B86" s="22"/>
      <c r="C86" s="22"/>
      <c r="D86" s="22"/>
      <c r="E86" s="22"/>
      <c r="F86" s="22"/>
      <c r="G86" s="22"/>
      <c r="H86" s="22"/>
      <c r="I86" s="22"/>
      <c r="J86" s="22"/>
      <c r="K86" s="22"/>
      <c r="L86" s="22"/>
      <c r="M86" s="22"/>
      <c r="N86" s="22"/>
      <c r="O86" s="22"/>
      <c r="P86" s="22"/>
      <c r="Q86" s="22"/>
      <c r="R86" s="22"/>
      <c r="S86" s="22"/>
      <c r="T86" s="22"/>
      <c r="U86" s="22"/>
      <c r="V86" s="22"/>
      <c r="W86" s="22"/>
      <c r="X86" s="22"/>
      <c r="Y86" s="22"/>
      <c r="Z86" s="22"/>
    </row>
    <row r="87" spans="1:26" ht="15" x14ac:dyDescent="0.25">
      <c r="A87" s="22"/>
      <c r="B87" s="22"/>
      <c r="C87" s="22"/>
      <c r="D87" s="22"/>
      <c r="E87" s="22"/>
      <c r="F87" s="22"/>
      <c r="G87" s="22"/>
      <c r="H87" s="22"/>
      <c r="I87" s="22"/>
      <c r="J87" s="22"/>
      <c r="K87" s="22"/>
      <c r="L87" s="22"/>
      <c r="M87" s="22"/>
      <c r="N87" s="22"/>
      <c r="O87" s="22"/>
      <c r="P87" s="22"/>
      <c r="Q87" s="22"/>
      <c r="R87" s="22"/>
      <c r="S87" s="22"/>
      <c r="T87" s="22"/>
      <c r="U87" s="22"/>
      <c r="V87" s="22"/>
      <c r="W87" s="22"/>
      <c r="X87" s="22"/>
      <c r="Y87" s="22"/>
      <c r="Z87" s="22"/>
    </row>
    <row r="88" spans="1:26" ht="15" x14ac:dyDescent="0.25">
      <c r="A88" s="22"/>
      <c r="B88" s="22"/>
      <c r="C88" s="22"/>
      <c r="D88" s="22"/>
      <c r="E88" s="22"/>
      <c r="F88" s="22"/>
      <c r="G88" s="22"/>
      <c r="H88" s="22"/>
      <c r="I88" s="22"/>
      <c r="J88" s="22"/>
      <c r="K88" s="22"/>
      <c r="L88" s="22"/>
      <c r="M88" s="22"/>
      <c r="N88" s="22"/>
      <c r="O88" s="22"/>
      <c r="P88" s="22"/>
      <c r="Q88" s="22"/>
      <c r="R88" s="22"/>
      <c r="S88" s="22"/>
      <c r="T88" s="22"/>
      <c r="U88" s="22"/>
      <c r="V88" s="22"/>
      <c r="W88" s="22"/>
      <c r="X88" s="22"/>
      <c r="Y88" s="22"/>
      <c r="Z88" s="22"/>
    </row>
    <row r="89" spans="1:26" ht="15" x14ac:dyDescent="0.25">
      <c r="A89" s="22"/>
      <c r="B89" s="22"/>
      <c r="C89" s="22"/>
      <c r="D89" s="22"/>
      <c r="E89" s="22"/>
      <c r="F89" s="22"/>
      <c r="G89" s="22"/>
      <c r="H89" s="22"/>
      <c r="I89" s="22"/>
      <c r="J89" s="22"/>
      <c r="K89" s="22"/>
      <c r="L89" s="22"/>
      <c r="M89" s="22"/>
      <c r="N89" s="22"/>
      <c r="O89" s="22"/>
      <c r="P89" s="22"/>
      <c r="Q89" s="22"/>
      <c r="R89" s="22"/>
      <c r="S89" s="22"/>
      <c r="T89" s="22"/>
      <c r="U89" s="22"/>
      <c r="V89" s="22"/>
      <c r="W89" s="22"/>
      <c r="X89" s="22"/>
      <c r="Y89" s="22"/>
      <c r="Z89" s="22"/>
    </row>
    <row r="90" spans="1:26" ht="15" x14ac:dyDescent="0.25">
      <c r="A90" s="22"/>
      <c r="B90" s="22"/>
      <c r="C90" s="22"/>
      <c r="D90" s="22"/>
      <c r="E90" s="22"/>
      <c r="F90" s="22"/>
      <c r="G90" s="22"/>
      <c r="H90" s="22"/>
      <c r="I90" s="22"/>
      <c r="J90" s="22"/>
      <c r="K90" s="22"/>
      <c r="L90" s="22"/>
      <c r="M90" s="22"/>
      <c r="N90" s="22"/>
      <c r="O90" s="22"/>
      <c r="P90" s="22"/>
      <c r="Q90" s="22"/>
      <c r="R90" s="22"/>
      <c r="S90" s="22"/>
      <c r="T90" s="22"/>
      <c r="U90" s="22"/>
      <c r="V90" s="22"/>
      <c r="W90" s="22"/>
      <c r="X90" s="22"/>
      <c r="Y90" s="22"/>
      <c r="Z90" s="22"/>
    </row>
    <row r="91" spans="1:26" ht="15" x14ac:dyDescent="0.25">
      <c r="A91" s="22"/>
      <c r="B91" s="22"/>
      <c r="C91" s="22"/>
      <c r="D91" s="22"/>
      <c r="E91" s="22"/>
      <c r="F91" s="22"/>
      <c r="G91" s="22"/>
      <c r="H91" s="22"/>
      <c r="I91" s="22"/>
      <c r="J91" s="22"/>
      <c r="K91" s="22"/>
      <c r="L91" s="22"/>
      <c r="M91" s="22"/>
      <c r="N91" s="22"/>
      <c r="O91" s="22"/>
      <c r="P91" s="22"/>
      <c r="Q91" s="22"/>
      <c r="R91" s="22"/>
      <c r="S91" s="22"/>
      <c r="T91" s="22"/>
      <c r="U91" s="22"/>
      <c r="V91" s="22"/>
      <c r="W91" s="22"/>
      <c r="X91" s="22"/>
      <c r="Y91" s="22"/>
      <c r="Z91" s="22"/>
    </row>
    <row r="92" spans="1:26" ht="15" x14ac:dyDescent="0.25">
      <c r="A92" s="22"/>
      <c r="B92" s="22"/>
      <c r="C92" s="22"/>
      <c r="D92" s="22"/>
      <c r="E92" s="22"/>
      <c r="F92" s="22"/>
      <c r="G92" s="22"/>
      <c r="H92" s="22"/>
      <c r="I92" s="22"/>
      <c r="J92" s="22"/>
      <c r="K92" s="22"/>
      <c r="L92" s="22"/>
      <c r="M92" s="22"/>
      <c r="N92" s="22"/>
      <c r="O92" s="22"/>
      <c r="P92" s="22"/>
      <c r="Q92" s="22"/>
      <c r="R92" s="22"/>
      <c r="S92" s="22"/>
      <c r="T92" s="22"/>
      <c r="U92" s="22"/>
      <c r="V92" s="22"/>
      <c r="W92" s="22"/>
      <c r="X92" s="22"/>
      <c r="Y92" s="22"/>
      <c r="Z92" s="22"/>
    </row>
    <row r="93" spans="1:26" ht="15" x14ac:dyDescent="0.25">
      <c r="A93" s="22"/>
      <c r="B93" s="22"/>
      <c r="C93" s="22"/>
      <c r="D93" s="22"/>
      <c r="E93" s="22"/>
      <c r="F93" s="22"/>
      <c r="G93" s="22"/>
      <c r="H93" s="22"/>
      <c r="I93" s="22"/>
      <c r="J93" s="22"/>
      <c r="K93" s="22"/>
      <c r="L93" s="22"/>
      <c r="M93" s="22"/>
      <c r="N93" s="22"/>
      <c r="O93" s="22"/>
      <c r="P93" s="22"/>
      <c r="Q93" s="22"/>
      <c r="R93" s="22"/>
      <c r="S93" s="22"/>
      <c r="T93" s="22"/>
      <c r="U93" s="22"/>
      <c r="V93" s="22"/>
      <c r="W93" s="22"/>
      <c r="X93" s="22"/>
      <c r="Y93" s="22"/>
      <c r="Z93" s="22"/>
    </row>
    <row r="94" spans="1:26" ht="15" x14ac:dyDescent="0.25">
      <c r="A94" s="22"/>
      <c r="B94" s="22"/>
      <c r="C94" s="22"/>
      <c r="D94" s="22"/>
      <c r="E94" s="22"/>
      <c r="F94" s="22"/>
      <c r="G94" s="22"/>
      <c r="H94" s="22"/>
      <c r="I94" s="22"/>
      <c r="J94" s="22"/>
      <c r="K94" s="22"/>
      <c r="L94" s="22"/>
      <c r="M94" s="22"/>
      <c r="N94" s="22"/>
      <c r="O94" s="22"/>
      <c r="P94" s="22"/>
      <c r="Q94" s="22"/>
      <c r="R94" s="22"/>
      <c r="S94" s="22"/>
      <c r="T94" s="22"/>
      <c r="U94" s="22"/>
      <c r="V94" s="22"/>
      <c r="W94" s="22"/>
      <c r="X94" s="22"/>
      <c r="Y94" s="22"/>
      <c r="Z94" s="22"/>
    </row>
    <row r="95" spans="1:26" ht="15" x14ac:dyDescent="0.25">
      <c r="A95" s="22"/>
      <c r="B95" s="22"/>
      <c r="C95" s="22"/>
      <c r="D95" s="22"/>
      <c r="E95" s="22"/>
      <c r="F95" s="22"/>
      <c r="G95" s="22"/>
      <c r="H95" s="22"/>
      <c r="I95" s="22"/>
      <c r="J95" s="22"/>
      <c r="K95" s="22"/>
      <c r="L95" s="22"/>
      <c r="M95" s="22"/>
      <c r="N95" s="22"/>
      <c r="O95" s="22"/>
      <c r="P95" s="22"/>
      <c r="Q95" s="22"/>
      <c r="R95" s="22"/>
      <c r="S95" s="22"/>
      <c r="T95" s="22"/>
      <c r="U95" s="22"/>
      <c r="V95" s="22"/>
      <c r="W95" s="22"/>
      <c r="X95" s="22"/>
      <c r="Y95" s="22"/>
      <c r="Z95" s="22"/>
    </row>
    <row r="96" spans="1:26" ht="15" x14ac:dyDescent="0.25">
      <c r="A96" s="22"/>
      <c r="B96" s="22"/>
      <c r="C96" s="22"/>
      <c r="D96" s="22"/>
      <c r="E96" s="22"/>
      <c r="F96" s="22"/>
      <c r="G96" s="22"/>
      <c r="H96" s="22"/>
      <c r="I96" s="22"/>
      <c r="J96" s="22"/>
      <c r="K96" s="22"/>
      <c r="L96" s="22"/>
      <c r="M96" s="22"/>
      <c r="N96" s="22"/>
      <c r="O96" s="22"/>
      <c r="P96" s="22"/>
      <c r="Q96" s="22"/>
      <c r="R96" s="22"/>
      <c r="S96" s="22"/>
      <c r="T96" s="22"/>
      <c r="U96" s="22"/>
      <c r="V96" s="22"/>
      <c r="W96" s="22"/>
      <c r="X96" s="22"/>
      <c r="Y96" s="22"/>
      <c r="Z96" s="22"/>
    </row>
    <row r="97" spans="1:26" ht="15" x14ac:dyDescent="0.25">
      <c r="A97" s="22"/>
      <c r="B97" s="22"/>
      <c r="C97" s="22"/>
      <c r="D97" s="22"/>
      <c r="E97" s="22"/>
      <c r="F97" s="22"/>
      <c r="G97" s="22"/>
      <c r="H97" s="22"/>
      <c r="I97" s="22"/>
      <c r="J97" s="22"/>
      <c r="K97" s="22"/>
      <c r="L97" s="22"/>
      <c r="M97" s="22"/>
      <c r="N97" s="22"/>
      <c r="O97" s="22"/>
      <c r="P97" s="22"/>
      <c r="Q97" s="22"/>
      <c r="R97" s="22"/>
      <c r="S97" s="22"/>
      <c r="T97" s="22"/>
      <c r="U97" s="22"/>
      <c r="V97" s="22"/>
      <c r="W97" s="22"/>
      <c r="X97" s="22"/>
      <c r="Y97" s="22"/>
      <c r="Z97" s="22"/>
    </row>
    <row r="98" spans="1:26" ht="15" x14ac:dyDescent="0.25">
      <c r="A98" s="22"/>
      <c r="B98" s="22"/>
      <c r="C98" s="22"/>
      <c r="D98" s="22"/>
      <c r="E98" s="22"/>
      <c r="F98" s="22"/>
      <c r="G98" s="22"/>
      <c r="H98" s="22"/>
      <c r="I98" s="22"/>
      <c r="J98" s="22"/>
      <c r="K98" s="22"/>
      <c r="L98" s="22"/>
      <c r="M98" s="22"/>
      <c r="N98" s="22"/>
      <c r="O98" s="22"/>
      <c r="P98" s="22"/>
      <c r="Q98" s="22"/>
      <c r="R98" s="22"/>
      <c r="S98" s="22"/>
      <c r="T98" s="22"/>
      <c r="U98" s="22"/>
      <c r="V98" s="22"/>
      <c r="W98" s="22"/>
      <c r="X98" s="22"/>
      <c r="Y98" s="22"/>
      <c r="Z98" s="22"/>
    </row>
    <row r="99" spans="1:26" ht="15" x14ac:dyDescent="0.25">
      <c r="A99" s="22"/>
      <c r="B99" s="22"/>
      <c r="C99" s="22"/>
      <c r="D99" s="22"/>
      <c r="E99" s="22"/>
      <c r="F99" s="22"/>
      <c r="G99" s="22"/>
      <c r="H99" s="22"/>
      <c r="I99" s="22"/>
      <c r="J99" s="22"/>
      <c r="K99" s="22"/>
      <c r="L99" s="22"/>
      <c r="M99" s="22"/>
      <c r="N99" s="22"/>
      <c r="O99" s="22"/>
      <c r="P99" s="22"/>
      <c r="Q99" s="22"/>
      <c r="R99" s="22"/>
      <c r="S99" s="22"/>
      <c r="T99" s="22"/>
      <c r="U99" s="22"/>
      <c r="V99" s="22"/>
      <c r="W99" s="22"/>
      <c r="X99" s="22"/>
      <c r="Y99" s="22"/>
      <c r="Z99" s="22"/>
    </row>
    <row r="100" spans="1:26" ht="15" x14ac:dyDescent="0.25">
      <c r="A100" s="22"/>
      <c r="B100" s="22"/>
      <c r="C100" s="22"/>
      <c r="D100" s="22"/>
      <c r="E100" s="22"/>
      <c r="F100" s="22"/>
      <c r="G100" s="22"/>
      <c r="H100" s="22"/>
      <c r="I100" s="22"/>
      <c r="J100" s="22"/>
      <c r="K100" s="22"/>
      <c r="L100" s="22"/>
      <c r="M100" s="22"/>
      <c r="N100" s="22"/>
      <c r="O100" s="22"/>
      <c r="P100" s="22"/>
      <c r="Q100" s="22"/>
      <c r="R100" s="22"/>
      <c r="S100" s="22"/>
      <c r="T100" s="22"/>
      <c r="U100" s="22"/>
      <c r="V100" s="22"/>
      <c r="W100" s="22"/>
      <c r="X100" s="22"/>
      <c r="Y100" s="22"/>
      <c r="Z100" s="22"/>
    </row>
  </sheetData>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theme="3" tint="0.59999389629810485"/>
  </sheetPr>
  <dimension ref="A1:Z107"/>
  <sheetViews>
    <sheetView showGridLines="0" showRowColHeaders="0" zoomScale="70" zoomScaleNormal="70" workbookViewId="0"/>
  </sheetViews>
  <sheetFormatPr defaultColWidth="9" defaultRowHeight="11.25" x14ac:dyDescent="0.2"/>
  <cols>
    <col min="1" max="1" width="1.75" style="1" customWidth="1"/>
    <col min="2" max="2" width="1.625" style="1" customWidth="1"/>
    <col min="3" max="4" width="20.625" style="1" customWidth="1"/>
    <col min="5" max="5" width="20.75" style="1" customWidth="1"/>
    <col min="6" max="6" width="1.625" style="1" customWidth="1"/>
    <col min="7" max="7" width="20.625" style="1" customWidth="1"/>
    <col min="8" max="8" width="20.75" style="1" customWidth="1"/>
    <col min="9" max="9" width="19.875" style="1" customWidth="1"/>
    <col min="10" max="10" width="1.625" style="1" customWidth="1"/>
    <col min="11" max="11" width="23.25" style="1" bestFit="1" customWidth="1"/>
    <col min="12" max="12" width="11.625" style="1" customWidth="1"/>
    <col min="13" max="13" width="20.875" style="1" customWidth="1"/>
    <col min="14" max="14" width="1.75" style="1" customWidth="1"/>
    <col min="15" max="15" width="20.875" style="1" customWidth="1"/>
    <col min="16" max="17" width="1.625" style="1" customWidth="1"/>
    <col min="18" max="19" width="20.625" style="1" customWidth="1"/>
    <col min="20" max="20" width="20.75" style="1" customWidth="1"/>
    <col min="21" max="21" width="1.625" style="1" customWidth="1"/>
    <col min="22" max="22" width="20.875" style="1" customWidth="1"/>
    <col min="23" max="25" width="57.375" style="1" customWidth="1"/>
    <col min="26" max="16384" width="9" style="1"/>
  </cols>
  <sheetData>
    <row r="1" spans="1:26" ht="15" x14ac:dyDescent="0.25">
      <c r="A1" s="3"/>
      <c r="B1" s="3"/>
      <c r="C1" s="3"/>
      <c r="D1" s="3"/>
      <c r="E1" s="3"/>
      <c r="F1" s="3"/>
      <c r="G1" s="3"/>
      <c r="H1" s="3"/>
      <c r="I1" s="3"/>
      <c r="J1" s="3"/>
      <c r="K1" s="3"/>
      <c r="L1" s="3"/>
      <c r="M1" s="3"/>
      <c r="N1" s="3"/>
      <c r="O1" s="3"/>
      <c r="P1" s="3"/>
      <c r="Q1" s="3"/>
      <c r="R1" s="3"/>
      <c r="S1" s="3"/>
      <c r="T1" s="3"/>
      <c r="U1" s="3"/>
      <c r="V1" s="3"/>
      <c r="W1" s="3"/>
      <c r="X1" s="3"/>
      <c r="Y1" s="3"/>
      <c r="Z1" s="3"/>
    </row>
    <row r="2" spans="1:26" ht="36" x14ac:dyDescent="0.55000000000000004">
      <c r="A2" s="3"/>
      <c r="B2" s="3"/>
      <c r="C2" s="8" t="s">
        <v>85</v>
      </c>
      <c r="D2" s="2"/>
      <c r="E2" s="3"/>
      <c r="F2" s="3"/>
      <c r="G2" s="3"/>
      <c r="H2" s="3"/>
      <c r="I2" s="3"/>
      <c r="J2" s="3"/>
      <c r="K2" s="3"/>
      <c r="L2" s="3"/>
      <c r="M2" s="3"/>
      <c r="N2" s="3"/>
      <c r="O2" s="3"/>
      <c r="P2" s="3"/>
      <c r="Q2" s="3"/>
      <c r="R2" s="3"/>
      <c r="S2" s="3"/>
      <c r="T2" s="3"/>
      <c r="U2" s="3"/>
      <c r="V2" s="3"/>
      <c r="W2" s="3"/>
      <c r="X2" s="3"/>
      <c r="Y2" s="3"/>
      <c r="Z2" s="3"/>
    </row>
    <row r="3" spans="1:26" ht="15" x14ac:dyDescent="0.25">
      <c r="A3" s="3"/>
      <c r="B3" s="3"/>
      <c r="C3" s="3"/>
      <c r="D3" s="3"/>
      <c r="E3" s="3"/>
      <c r="F3" s="3"/>
      <c r="G3" s="3"/>
      <c r="H3" s="3"/>
      <c r="I3" s="3"/>
      <c r="J3" s="3"/>
      <c r="K3" s="3"/>
      <c r="L3" s="3"/>
      <c r="M3" s="3"/>
      <c r="N3" s="3"/>
      <c r="O3" s="3"/>
      <c r="P3" s="3"/>
      <c r="Q3" s="3"/>
      <c r="R3" s="3"/>
      <c r="S3" s="3"/>
      <c r="T3" s="3"/>
      <c r="U3" s="3"/>
      <c r="V3" s="3"/>
      <c r="W3" s="3"/>
      <c r="X3" s="3"/>
      <c r="Y3" s="3"/>
      <c r="Z3" s="3"/>
    </row>
    <row r="4" spans="1:26" ht="26.25" x14ac:dyDescent="0.4">
      <c r="A4" s="3"/>
      <c r="B4" s="3"/>
      <c r="C4" s="53" t="s">
        <v>86</v>
      </c>
      <c r="D4" s="3"/>
      <c r="E4" s="3"/>
      <c r="F4" s="3"/>
      <c r="G4" s="3"/>
      <c r="H4" s="3"/>
      <c r="I4" s="53"/>
      <c r="J4" s="3"/>
      <c r="K4" s="3"/>
      <c r="L4" s="3"/>
      <c r="M4" s="3"/>
      <c r="N4" s="3"/>
      <c r="O4" s="3"/>
      <c r="P4" s="3"/>
      <c r="Q4" s="3"/>
      <c r="R4" s="3"/>
      <c r="S4" s="3"/>
      <c r="T4" s="3"/>
      <c r="U4" s="3"/>
      <c r="V4" s="3"/>
      <c r="W4" s="3"/>
      <c r="X4" s="3"/>
      <c r="Y4" s="3"/>
      <c r="Z4" s="3"/>
    </row>
    <row r="5" spans="1:26" s="48" customFormat="1" ht="15" customHeight="1" x14ac:dyDescent="0.25">
      <c r="A5" s="47"/>
      <c r="B5" s="14"/>
      <c r="C5" s="18"/>
      <c r="D5" s="18"/>
      <c r="E5" s="18"/>
      <c r="F5" s="18"/>
      <c r="G5" s="18"/>
      <c r="H5" s="14"/>
      <c r="I5" s="14"/>
      <c r="J5" s="14"/>
      <c r="K5" s="14"/>
      <c r="L5" s="14"/>
      <c r="M5" s="14"/>
      <c r="N5" s="14"/>
      <c r="O5" s="14"/>
      <c r="P5" s="14"/>
      <c r="Q5" s="14"/>
      <c r="R5" s="14"/>
      <c r="S5" s="14"/>
      <c r="T5" s="14"/>
      <c r="U5" s="14"/>
      <c r="V5" s="3"/>
      <c r="W5" s="47"/>
      <c r="X5" s="47"/>
      <c r="Y5" s="47"/>
      <c r="Z5" s="3"/>
    </row>
    <row r="6" spans="1:26" ht="15" customHeight="1" x14ac:dyDescent="0.4">
      <c r="A6" s="3"/>
      <c r="B6" s="3"/>
      <c r="C6" s="18"/>
      <c r="D6" s="18"/>
      <c r="E6" s="18"/>
      <c r="F6" s="18"/>
      <c r="G6" s="18"/>
      <c r="H6" s="3"/>
      <c r="I6" s="14"/>
      <c r="J6" s="14"/>
      <c r="K6" s="14"/>
      <c r="L6" s="14"/>
      <c r="M6" s="3"/>
      <c r="N6" s="3"/>
      <c r="O6" s="9"/>
      <c r="P6" s="3"/>
      <c r="Q6" s="3"/>
      <c r="R6" s="3"/>
      <c r="S6" s="3"/>
      <c r="T6" s="3"/>
      <c r="U6" s="3"/>
      <c r="V6" s="3"/>
      <c r="W6" s="3"/>
      <c r="X6" s="3"/>
      <c r="Y6" s="3"/>
      <c r="Z6" s="3"/>
    </row>
    <row r="7" spans="1:26" ht="15" customHeight="1" x14ac:dyDescent="0.25">
      <c r="A7" s="3"/>
      <c r="B7" s="14"/>
      <c r="C7" s="18"/>
      <c r="D7" s="18"/>
      <c r="E7" s="18"/>
      <c r="F7" s="18"/>
      <c r="G7" s="18"/>
      <c r="H7" s="14"/>
      <c r="I7" s="14"/>
      <c r="J7" s="14"/>
      <c r="K7" s="14"/>
      <c r="L7" s="14"/>
      <c r="M7" s="14"/>
      <c r="N7" s="14"/>
      <c r="O7" s="14"/>
      <c r="P7" s="14"/>
      <c r="Q7" s="14"/>
      <c r="R7" s="14"/>
      <c r="S7" s="14"/>
      <c r="T7" s="14"/>
      <c r="U7" s="14"/>
      <c r="V7" s="3"/>
      <c r="W7" s="3"/>
      <c r="X7" s="3"/>
      <c r="Y7" s="3"/>
      <c r="Z7" s="3"/>
    </row>
    <row r="8" spans="1:26" ht="15" customHeight="1" x14ac:dyDescent="0.25">
      <c r="A8" s="3"/>
      <c r="B8" s="14"/>
      <c r="C8" s="18"/>
      <c r="D8" s="18"/>
      <c r="E8" s="18"/>
      <c r="F8" s="18"/>
      <c r="G8" s="18"/>
      <c r="H8" s="14"/>
      <c r="I8" s="14"/>
      <c r="J8" s="14"/>
      <c r="K8" s="14"/>
      <c r="L8" s="14"/>
      <c r="M8" s="14"/>
      <c r="N8" s="14"/>
      <c r="O8" s="14"/>
      <c r="P8" s="14"/>
      <c r="Q8" s="14"/>
      <c r="R8" s="14"/>
      <c r="S8" s="14"/>
      <c r="T8" s="14"/>
      <c r="U8" s="14"/>
      <c r="V8" s="3"/>
      <c r="W8" s="3"/>
      <c r="X8" s="3"/>
      <c r="Y8" s="3"/>
      <c r="Z8" s="3"/>
    </row>
    <row r="9" spans="1:26" ht="15" customHeight="1" x14ac:dyDescent="0.25">
      <c r="A9" s="3"/>
      <c r="B9" s="14"/>
      <c r="C9" s="18"/>
      <c r="D9" s="18"/>
      <c r="E9" s="18"/>
      <c r="F9" s="18"/>
      <c r="G9" s="18"/>
      <c r="H9" s="14"/>
      <c r="I9" s="14"/>
      <c r="J9" s="14"/>
      <c r="K9" s="14"/>
      <c r="L9" s="14"/>
      <c r="M9" s="14"/>
      <c r="N9" s="14"/>
      <c r="O9" s="14"/>
      <c r="P9" s="14"/>
      <c r="Q9" s="14"/>
      <c r="R9" s="14"/>
      <c r="S9" s="14"/>
      <c r="T9" s="14"/>
      <c r="U9" s="14"/>
      <c r="V9" s="3"/>
      <c r="W9" s="3"/>
      <c r="X9" s="3"/>
      <c r="Y9" s="3"/>
      <c r="Z9" s="3"/>
    </row>
    <row r="10" spans="1:26" ht="15" customHeight="1" x14ac:dyDescent="0.25">
      <c r="A10" s="3"/>
      <c r="B10" s="14"/>
      <c r="C10" s="18"/>
      <c r="D10" s="18"/>
      <c r="E10" s="18"/>
      <c r="F10" s="18"/>
      <c r="G10" s="18"/>
      <c r="H10" s="14"/>
      <c r="I10" s="14"/>
      <c r="J10" s="14"/>
      <c r="K10" s="14"/>
      <c r="L10" s="14"/>
      <c r="M10" s="14"/>
      <c r="N10" s="14"/>
      <c r="O10" s="14"/>
      <c r="P10" s="14"/>
      <c r="Q10" s="14"/>
      <c r="R10" s="14"/>
      <c r="S10" s="14"/>
      <c r="T10" s="14"/>
      <c r="U10" s="14"/>
      <c r="V10" s="3"/>
      <c r="W10" s="3"/>
      <c r="X10" s="3"/>
      <c r="Y10" s="3"/>
      <c r="Z10" s="3"/>
    </row>
    <row r="11" spans="1:26" ht="15" customHeight="1" x14ac:dyDescent="0.25">
      <c r="A11" s="3"/>
      <c r="B11" s="14"/>
      <c r="C11" s="18"/>
      <c r="D11" s="18"/>
      <c r="E11" s="18"/>
      <c r="F11" s="18"/>
      <c r="G11" s="18"/>
      <c r="H11" s="14"/>
      <c r="I11" s="14"/>
      <c r="J11" s="14"/>
      <c r="K11" s="14"/>
      <c r="L11" s="14"/>
      <c r="M11" s="14"/>
      <c r="N11" s="14"/>
      <c r="O11" s="14"/>
      <c r="P11" s="14"/>
      <c r="Q11" s="14"/>
      <c r="R11" s="14"/>
      <c r="S11" s="14"/>
      <c r="T11" s="14"/>
      <c r="U11" s="14"/>
      <c r="V11" s="3"/>
      <c r="W11" s="3"/>
      <c r="X11" s="3"/>
      <c r="Y11" s="3"/>
      <c r="Z11" s="3"/>
    </row>
    <row r="12" spans="1:26" ht="15" customHeight="1" x14ac:dyDescent="0.25">
      <c r="A12" s="3"/>
      <c r="B12" s="14"/>
      <c r="C12" s="18"/>
      <c r="D12" s="18"/>
      <c r="E12" s="18"/>
      <c r="F12" s="18"/>
      <c r="G12" s="18"/>
      <c r="H12" s="14"/>
      <c r="I12" s="14"/>
      <c r="J12" s="14"/>
      <c r="K12" s="14"/>
      <c r="L12" s="14"/>
      <c r="M12" s="14"/>
      <c r="N12" s="14"/>
      <c r="O12" s="14"/>
      <c r="P12" s="14"/>
      <c r="Q12" s="14"/>
      <c r="R12" s="14"/>
      <c r="S12" s="14"/>
      <c r="T12" s="14"/>
      <c r="U12" s="14"/>
      <c r="V12" s="3"/>
      <c r="W12" s="3"/>
      <c r="X12" s="3"/>
      <c r="Y12" s="3"/>
      <c r="Z12" s="3"/>
    </row>
    <row r="13" spans="1:26" s="48" customFormat="1" ht="15" customHeight="1" x14ac:dyDescent="0.25">
      <c r="A13" s="47"/>
      <c r="B13" s="14"/>
      <c r="C13" s="18"/>
      <c r="D13" s="18"/>
      <c r="E13" s="18"/>
      <c r="F13" s="18"/>
      <c r="G13" s="18"/>
      <c r="H13" s="14"/>
      <c r="I13" s="14"/>
      <c r="J13" s="14"/>
      <c r="K13" s="14"/>
      <c r="L13" s="14"/>
      <c r="M13" s="14"/>
      <c r="N13" s="14"/>
      <c r="O13" s="14"/>
      <c r="P13" s="14"/>
      <c r="Q13" s="14"/>
      <c r="R13" s="14"/>
      <c r="S13" s="14"/>
      <c r="T13" s="14"/>
      <c r="U13" s="14"/>
      <c r="V13" s="3"/>
      <c r="W13" s="47"/>
      <c r="X13" s="47"/>
      <c r="Y13" s="47"/>
      <c r="Z13" s="3"/>
    </row>
    <row r="14" spans="1:26" ht="15" customHeight="1" x14ac:dyDescent="0.25">
      <c r="A14" s="3"/>
      <c r="B14" s="14"/>
      <c r="C14" s="19" t="s">
        <v>87</v>
      </c>
      <c r="D14" s="19" t="s">
        <v>0</v>
      </c>
      <c r="E14" s="19" t="s">
        <v>1</v>
      </c>
      <c r="F14" s="19"/>
      <c r="G14" s="19" t="s">
        <v>88</v>
      </c>
      <c r="H14" s="14"/>
      <c r="I14" s="14"/>
      <c r="J14" s="14"/>
      <c r="K14" s="14"/>
      <c r="L14" s="14"/>
      <c r="M14" s="14"/>
      <c r="N14" s="14"/>
      <c r="O14" s="14"/>
      <c r="P14" s="14"/>
      <c r="Q14" s="14"/>
      <c r="R14" s="14"/>
      <c r="S14" s="14"/>
      <c r="T14" s="14"/>
      <c r="U14" s="14"/>
      <c r="V14" s="3"/>
      <c r="W14" s="3"/>
      <c r="X14" s="3"/>
      <c r="Y14" s="3"/>
      <c r="Z14" s="3"/>
    </row>
    <row r="15" spans="1:26" ht="15" customHeight="1" x14ac:dyDescent="0.25">
      <c r="A15" s="3"/>
      <c r="B15" s="14"/>
      <c r="C15" s="18">
        <v>23</v>
      </c>
      <c r="D15" s="18">
        <v>320</v>
      </c>
      <c r="E15" s="18">
        <v>390</v>
      </c>
      <c r="F15" s="18"/>
      <c r="G15" s="18">
        <v>0.12</v>
      </c>
      <c r="H15" s="14"/>
      <c r="I15" s="14"/>
      <c r="J15" s="14"/>
      <c r="K15" s="14"/>
      <c r="L15" s="14"/>
      <c r="M15" s="14"/>
      <c r="N15" s="14"/>
      <c r="O15" s="14"/>
      <c r="P15" s="14"/>
      <c r="Q15" s="14"/>
      <c r="R15" s="14"/>
      <c r="S15" s="14"/>
      <c r="T15" s="14"/>
      <c r="U15" s="14"/>
      <c r="V15" s="3"/>
      <c r="W15" s="3"/>
      <c r="X15" s="3"/>
      <c r="Y15" s="3"/>
      <c r="Z15" s="3"/>
    </row>
    <row r="16" spans="1:26" ht="15" customHeight="1" x14ac:dyDescent="0.25">
      <c r="A16" s="3"/>
      <c r="B16" s="14"/>
      <c r="C16" s="18">
        <v>60</v>
      </c>
      <c r="D16" s="18">
        <v>497</v>
      </c>
      <c r="E16" s="18">
        <v>460</v>
      </c>
      <c r="F16" s="18"/>
      <c r="G16" s="18">
        <v>0.23</v>
      </c>
      <c r="H16" s="14"/>
      <c r="I16" s="14"/>
      <c r="J16" s="14"/>
      <c r="K16" s="14"/>
      <c r="L16" s="14"/>
      <c r="M16" s="14"/>
      <c r="N16" s="14"/>
      <c r="O16" s="14"/>
      <c r="P16" s="14"/>
      <c r="Q16" s="14"/>
      <c r="R16" s="14"/>
      <c r="S16" s="14"/>
      <c r="T16" s="14"/>
      <c r="U16" s="14"/>
      <c r="V16" s="3"/>
      <c r="W16" s="3"/>
      <c r="X16" s="3"/>
      <c r="Y16" s="3"/>
      <c r="Z16" s="3"/>
    </row>
    <row r="17" spans="1:26" ht="15" customHeight="1" x14ac:dyDescent="0.25">
      <c r="A17" s="3"/>
      <c r="B17" s="14"/>
      <c r="C17" s="18">
        <v>80</v>
      </c>
      <c r="D17" s="18">
        <v>530</v>
      </c>
      <c r="E17" s="18">
        <v>450</v>
      </c>
      <c r="F17" s="18"/>
      <c r="G17" s="18">
        <v>0.24</v>
      </c>
      <c r="H17" s="14"/>
      <c r="I17" s="14"/>
      <c r="J17" s="14"/>
      <c r="K17" s="14"/>
      <c r="L17" s="14"/>
      <c r="M17" s="14"/>
      <c r="N17" s="14"/>
      <c r="O17" s="14"/>
      <c r="P17" s="14"/>
      <c r="Q17" s="14"/>
      <c r="R17" s="14"/>
      <c r="S17" s="14"/>
      <c r="T17" s="14"/>
      <c r="U17" s="14"/>
      <c r="V17" s="3"/>
      <c r="W17" s="3"/>
      <c r="X17" s="3"/>
      <c r="Y17" s="3"/>
      <c r="Z17" s="3"/>
    </row>
    <row r="18" spans="1:26" ht="15" customHeight="1" x14ac:dyDescent="0.25">
      <c r="A18" s="3"/>
      <c r="B18" s="14"/>
      <c r="C18" s="18">
        <v>120</v>
      </c>
      <c r="D18" s="18">
        <v>545</v>
      </c>
      <c r="E18" s="18">
        <v>480</v>
      </c>
      <c r="F18" s="18"/>
      <c r="G18" s="54">
        <v>0.26</v>
      </c>
      <c r="H18" s="14"/>
      <c r="I18" s="14"/>
      <c r="J18" s="14"/>
      <c r="K18" s="14"/>
      <c r="L18" s="14"/>
      <c r="M18" s="14"/>
      <c r="N18" s="14"/>
      <c r="O18" s="14"/>
      <c r="P18" s="14"/>
      <c r="Q18" s="14"/>
      <c r="R18" s="14"/>
      <c r="S18" s="14"/>
      <c r="T18" s="14"/>
      <c r="U18" s="14"/>
      <c r="V18" s="3"/>
      <c r="W18" s="3"/>
      <c r="X18" s="3"/>
      <c r="Y18" s="3"/>
      <c r="Z18" s="3"/>
    </row>
    <row r="19" spans="1:26" ht="15" customHeight="1" x14ac:dyDescent="0.25">
      <c r="A19" s="3"/>
      <c r="B19" s="14"/>
      <c r="C19" s="18">
        <v>140</v>
      </c>
      <c r="D19" s="18">
        <v>615</v>
      </c>
      <c r="E19" s="18">
        <v>535</v>
      </c>
      <c r="F19" s="18"/>
      <c r="G19" s="18">
        <v>0.33</v>
      </c>
      <c r="H19" s="14"/>
      <c r="I19" s="14"/>
      <c r="J19" s="14"/>
      <c r="K19" s="14"/>
      <c r="L19" s="14"/>
      <c r="M19" s="14"/>
      <c r="N19" s="14"/>
      <c r="O19" s="14"/>
      <c r="P19" s="14"/>
      <c r="Q19" s="14"/>
      <c r="R19" s="14"/>
      <c r="S19" s="14"/>
      <c r="T19" s="14"/>
      <c r="U19" s="14"/>
      <c r="V19" s="3"/>
      <c r="W19" s="3"/>
      <c r="X19" s="3"/>
      <c r="Y19" s="3"/>
      <c r="Z19" s="3"/>
    </row>
    <row r="20" spans="1:26" ht="15" customHeight="1" x14ac:dyDescent="0.25">
      <c r="A20" s="3"/>
      <c r="B20" s="14"/>
      <c r="C20" s="18">
        <v>240</v>
      </c>
      <c r="D20" s="18">
        <v>730</v>
      </c>
      <c r="E20" s="18">
        <v>585</v>
      </c>
      <c r="F20" s="18"/>
      <c r="G20" s="18">
        <v>0.43</v>
      </c>
      <c r="H20" s="14"/>
      <c r="I20" s="14"/>
      <c r="J20" s="14"/>
      <c r="K20" s="14"/>
      <c r="L20" s="14"/>
      <c r="M20" s="14"/>
      <c r="N20" s="14"/>
      <c r="O20" s="14"/>
      <c r="P20" s="14"/>
      <c r="Q20" s="14"/>
      <c r="R20" s="14"/>
      <c r="S20" s="14"/>
      <c r="T20" s="14"/>
      <c r="U20" s="14"/>
      <c r="V20" s="3"/>
      <c r="W20" s="3"/>
      <c r="X20" s="3"/>
      <c r="Y20" s="3"/>
      <c r="Z20" s="3"/>
    </row>
    <row r="21" spans="1:26" ht="15" customHeight="1" x14ac:dyDescent="0.25">
      <c r="A21" s="3"/>
      <c r="B21" s="14"/>
      <c r="C21" s="18">
        <v>360</v>
      </c>
      <c r="D21" s="18">
        <v>848</v>
      </c>
      <c r="E21" s="18">
        <v>680</v>
      </c>
      <c r="F21" s="18"/>
      <c r="G21" s="18">
        <v>0.57999999999999996</v>
      </c>
      <c r="H21" s="14"/>
      <c r="I21" s="14"/>
      <c r="J21" s="14"/>
      <c r="K21" s="14"/>
      <c r="L21" s="14"/>
      <c r="M21" s="14"/>
      <c r="N21" s="14"/>
      <c r="O21" s="14"/>
      <c r="P21" s="14"/>
      <c r="Q21" s="14"/>
      <c r="R21" s="14"/>
      <c r="S21" s="14"/>
      <c r="T21" s="14"/>
      <c r="U21" s="14"/>
      <c r="V21" s="3"/>
      <c r="W21" s="3"/>
      <c r="X21" s="3"/>
      <c r="Y21" s="3"/>
      <c r="Z21" s="3"/>
    </row>
    <row r="22" spans="1:26" ht="15" customHeight="1" x14ac:dyDescent="0.25">
      <c r="A22" s="3"/>
      <c r="B22" s="14"/>
      <c r="C22" s="18">
        <v>660</v>
      </c>
      <c r="D22" s="18">
        <v>1260</v>
      </c>
      <c r="E22" s="18" t="s">
        <v>89</v>
      </c>
      <c r="F22" s="18"/>
      <c r="G22" s="54">
        <v>1</v>
      </c>
      <c r="H22" s="14"/>
      <c r="I22" s="14"/>
      <c r="J22" s="14"/>
      <c r="K22" s="14"/>
      <c r="L22" s="14"/>
      <c r="M22" s="14"/>
      <c r="N22" s="14"/>
      <c r="O22" s="14"/>
      <c r="P22" s="14"/>
      <c r="Q22" s="14"/>
      <c r="R22" s="14"/>
      <c r="S22" s="14"/>
      <c r="T22" s="14"/>
      <c r="U22" s="14"/>
      <c r="V22" s="3"/>
      <c r="W22" s="3"/>
      <c r="X22" s="3"/>
      <c r="Y22" s="3"/>
      <c r="Z22" s="3"/>
    </row>
    <row r="23" spans="1:26" ht="15" customHeight="1" x14ac:dyDescent="0.25">
      <c r="A23" s="3"/>
      <c r="B23" s="14"/>
      <c r="C23" s="18">
        <v>1100</v>
      </c>
      <c r="D23" s="18">
        <v>1260</v>
      </c>
      <c r="E23" s="18">
        <v>1065</v>
      </c>
      <c r="F23" s="18"/>
      <c r="G23" s="18">
        <v>1.34</v>
      </c>
      <c r="H23" s="14"/>
      <c r="I23" s="14"/>
      <c r="J23" s="14"/>
      <c r="K23" s="14"/>
      <c r="L23" s="14"/>
      <c r="M23" s="14"/>
      <c r="N23" s="14"/>
      <c r="O23" s="14"/>
      <c r="P23" s="14"/>
      <c r="Q23" s="14"/>
      <c r="R23" s="14"/>
      <c r="S23" s="14"/>
      <c r="T23" s="14"/>
      <c r="U23" s="14"/>
      <c r="V23" s="3"/>
      <c r="W23" s="3"/>
      <c r="X23" s="3"/>
      <c r="Y23" s="3"/>
      <c r="Z23" s="3"/>
    </row>
    <row r="24" spans="1:26" ht="15" customHeight="1" x14ac:dyDescent="0.25">
      <c r="A24" s="3"/>
      <c r="B24" s="14"/>
      <c r="C24" s="18">
        <v>1500</v>
      </c>
      <c r="D24" s="18">
        <v>2025</v>
      </c>
      <c r="E24" s="18">
        <v>1280</v>
      </c>
      <c r="F24" s="18"/>
      <c r="G24" s="18">
        <v>2.59</v>
      </c>
      <c r="H24" s="14"/>
      <c r="I24" s="14"/>
      <c r="J24" s="14"/>
      <c r="K24" s="14"/>
      <c r="L24" s="14"/>
      <c r="M24" s="14"/>
      <c r="N24" s="14"/>
      <c r="O24" s="14"/>
      <c r="P24" s="14"/>
      <c r="Q24" s="14"/>
      <c r="R24" s="14"/>
      <c r="S24" s="14"/>
      <c r="T24" s="14"/>
      <c r="U24" s="14"/>
      <c r="V24" s="3"/>
      <c r="W24" s="3"/>
      <c r="X24" s="3"/>
      <c r="Y24" s="3"/>
      <c r="Z24" s="3"/>
    </row>
    <row r="25" spans="1:26" ht="15" customHeight="1" x14ac:dyDescent="0.25">
      <c r="A25" s="3"/>
      <c r="B25" s="14"/>
      <c r="C25" s="18">
        <v>3000</v>
      </c>
      <c r="D25" s="18" t="s">
        <v>90</v>
      </c>
      <c r="E25" s="18" t="s">
        <v>91</v>
      </c>
      <c r="F25" s="18"/>
      <c r="G25" s="18">
        <v>2.88</v>
      </c>
      <c r="H25" s="14"/>
      <c r="I25" s="14"/>
      <c r="J25" s="14"/>
      <c r="K25" s="14"/>
      <c r="L25" s="14"/>
      <c r="M25" s="14"/>
      <c r="N25" s="14"/>
      <c r="O25" s="14"/>
      <c r="P25" s="14"/>
      <c r="Q25" s="14"/>
      <c r="R25" s="14"/>
      <c r="S25" s="14"/>
      <c r="T25" s="14"/>
      <c r="U25" s="14"/>
      <c r="V25" s="3"/>
      <c r="W25" s="3"/>
      <c r="X25" s="3"/>
      <c r="Y25" s="3"/>
      <c r="Z25" s="3"/>
    </row>
    <row r="26" spans="1:26" ht="15" customHeight="1" x14ac:dyDescent="0.4">
      <c r="A26" s="3"/>
      <c r="B26" s="14"/>
      <c r="C26" s="18">
        <v>4000</v>
      </c>
      <c r="D26" s="18" t="s">
        <v>92</v>
      </c>
      <c r="E26" s="18" t="s">
        <v>93</v>
      </c>
      <c r="F26" s="18"/>
      <c r="G26" s="54">
        <v>3.6</v>
      </c>
      <c r="H26" s="14"/>
      <c r="I26" s="14"/>
      <c r="J26" s="14"/>
      <c r="K26" s="14"/>
      <c r="L26" s="22"/>
      <c r="M26" s="14"/>
      <c r="N26" s="14"/>
      <c r="O26" s="14"/>
      <c r="P26" s="3"/>
      <c r="Q26" s="3"/>
      <c r="R26" s="9"/>
      <c r="S26" s="3"/>
      <c r="T26" s="3"/>
      <c r="U26" s="3"/>
      <c r="V26" s="3"/>
      <c r="W26" s="3"/>
      <c r="X26" s="3"/>
      <c r="Y26" s="3"/>
      <c r="Z26" s="3"/>
    </row>
    <row r="27" spans="1:26" ht="15" customHeight="1" x14ac:dyDescent="0.4">
      <c r="A27" s="3"/>
      <c r="B27" s="14"/>
      <c r="C27" s="9"/>
      <c r="D27" s="23"/>
      <c r="E27" s="23"/>
      <c r="F27" s="23"/>
      <c r="G27" s="15"/>
      <c r="H27" s="23"/>
      <c r="I27" s="14"/>
      <c r="J27" s="14"/>
      <c r="K27" s="14"/>
      <c r="L27" s="9"/>
      <c r="M27" s="9"/>
      <c r="N27" s="23"/>
      <c r="O27" s="14"/>
      <c r="P27" s="3"/>
      <c r="Q27" s="3"/>
      <c r="R27" s="9"/>
      <c r="S27" s="3"/>
      <c r="T27" s="3"/>
      <c r="U27" s="3"/>
      <c r="V27" s="3"/>
      <c r="W27" s="3"/>
      <c r="X27" s="3"/>
      <c r="Y27" s="3"/>
      <c r="Z27" s="3"/>
    </row>
    <row r="28" spans="1:26" ht="26.25" x14ac:dyDescent="0.4">
      <c r="A28" s="3"/>
      <c r="B28" s="14"/>
      <c r="C28" s="53" t="s">
        <v>94</v>
      </c>
      <c r="D28" s="22"/>
      <c r="E28" s="22"/>
      <c r="F28" s="22"/>
      <c r="G28" s="14"/>
      <c r="H28" s="22"/>
      <c r="I28" s="14"/>
      <c r="J28" s="14"/>
      <c r="K28" s="53"/>
      <c r="L28" s="22"/>
      <c r="M28" s="14"/>
      <c r="N28" s="22"/>
      <c r="O28" s="14"/>
      <c r="P28" s="3"/>
      <c r="Q28" s="3"/>
      <c r="R28" s="9"/>
      <c r="S28" s="3"/>
      <c r="T28" s="3"/>
      <c r="U28" s="3"/>
      <c r="V28" s="3"/>
      <c r="W28" s="3"/>
      <c r="X28" s="3"/>
      <c r="Y28" s="3"/>
      <c r="Z28" s="3"/>
    </row>
    <row r="29" spans="1:26" ht="15" x14ac:dyDescent="0.25">
      <c r="A29" s="3"/>
      <c r="B29" s="14"/>
      <c r="C29" s="14"/>
      <c r="D29" s="22"/>
      <c r="E29" s="22"/>
      <c r="F29" s="22"/>
      <c r="G29" s="14"/>
      <c r="H29" s="22"/>
      <c r="I29" s="14"/>
      <c r="J29" s="14"/>
      <c r="K29" s="14"/>
      <c r="L29" s="22"/>
      <c r="M29" s="14"/>
      <c r="N29" s="22"/>
      <c r="O29" s="14"/>
      <c r="P29" s="3"/>
      <c r="Q29" s="3"/>
      <c r="R29" s="15"/>
      <c r="S29" s="3"/>
      <c r="T29" s="3"/>
      <c r="U29" s="3"/>
      <c r="V29" s="3"/>
      <c r="W29" s="3"/>
      <c r="X29" s="3"/>
      <c r="Y29" s="3"/>
      <c r="Z29" s="3"/>
    </row>
    <row r="30" spans="1:26" ht="15" x14ac:dyDescent="0.25">
      <c r="A30" s="3"/>
      <c r="B30" s="14"/>
      <c r="C30" s="55" t="s">
        <v>111</v>
      </c>
      <c r="D30" s="18"/>
      <c r="E30" s="18"/>
      <c r="F30" s="14"/>
      <c r="G30" s="55" t="s">
        <v>116</v>
      </c>
      <c r="H30" s="18"/>
      <c r="I30" s="18"/>
      <c r="J30" s="14"/>
      <c r="K30" s="14"/>
      <c r="L30" s="14"/>
      <c r="M30" s="14"/>
      <c r="N30" s="14"/>
      <c r="O30" s="14"/>
      <c r="P30" s="14"/>
      <c r="Q30" s="14"/>
      <c r="R30" s="14"/>
      <c r="S30" s="14"/>
      <c r="T30" s="14"/>
      <c r="U30" s="3"/>
      <c r="V30" s="3"/>
      <c r="W30" s="3"/>
      <c r="X30" s="3"/>
      <c r="Y30" s="3"/>
      <c r="Z30" s="3"/>
    </row>
    <row r="31" spans="1:26" ht="159.75" customHeight="1" x14ac:dyDescent="0.25">
      <c r="A31" s="3"/>
      <c r="B31" s="14"/>
      <c r="C31" s="55"/>
      <c r="D31" s="18"/>
      <c r="E31" s="18"/>
      <c r="F31" s="14"/>
      <c r="G31" s="55"/>
      <c r="H31" s="18"/>
      <c r="I31" s="18"/>
      <c r="J31" s="14"/>
      <c r="K31" s="14"/>
      <c r="L31" s="14"/>
      <c r="M31" s="14"/>
      <c r="N31" s="14"/>
      <c r="O31" s="14"/>
      <c r="P31" s="14"/>
      <c r="Q31" s="14"/>
      <c r="R31" s="14"/>
      <c r="S31" s="14"/>
      <c r="T31" s="14"/>
      <c r="U31" s="3"/>
      <c r="V31" s="3"/>
      <c r="W31" s="3"/>
      <c r="X31" s="3"/>
      <c r="Y31" s="3"/>
      <c r="Z31" s="3"/>
    </row>
    <row r="32" spans="1:26" ht="26.25" customHeight="1" x14ac:dyDescent="0.4">
      <c r="A32" s="3"/>
      <c r="B32" s="14"/>
      <c r="C32" s="20"/>
      <c r="D32" s="18"/>
      <c r="E32" s="18"/>
      <c r="F32" s="14"/>
      <c r="G32" s="20"/>
      <c r="H32" s="18"/>
      <c r="I32" s="18"/>
      <c r="J32" s="14"/>
      <c r="K32" s="53"/>
      <c r="L32" s="32"/>
      <c r="M32" s="32"/>
      <c r="N32" s="32"/>
      <c r="O32" s="32"/>
      <c r="P32" s="32"/>
      <c r="Q32" s="32"/>
      <c r="R32" s="32"/>
      <c r="S32" s="32"/>
      <c r="T32" s="32"/>
      <c r="U32" s="3"/>
      <c r="V32" s="3"/>
      <c r="W32" s="3"/>
      <c r="X32" s="3"/>
      <c r="Y32" s="3"/>
      <c r="Z32" s="3"/>
    </row>
    <row r="33" spans="1:26" ht="15" customHeight="1" x14ac:dyDescent="0.25">
      <c r="A33" s="3"/>
      <c r="B33" s="14"/>
      <c r="C33" s="20"/>
      <c r="D33" s="18"/>
      <c r="E33" s="18"/>
      <c r="F33" s="14"/>
      <c r="G33" s="20"/>
      <c r="H33" s="18"/>
      <c r="I33" s="18"/>
      <c r="J33" s="14"/>
      <c r="K33" s="14"/>
      <c r="L33" s="14"/>
      <c r="M33" s="14"/>
      <c r="N33" s="14"/>
      <c r="O33" s="14"/>
      <c r="P33" s="14"/>
      <c r="Q33" s="14"/>
      <c r="R33" s="14"/>
      <c r="S33" s="14"/>
      <c r="T33" s="14"/>
      <c r="U33" s="3"/>
      <c r="V33" s="3"/>
      <c r="W33" s="3"/>
      <c r="X33" s="3"/>
      <c r="Y33" s="3"/>
      <c r="Z33" s="3"/>
    </row>
    <row r="34" spans="1:26" s="48" customFormat="1" ht="15" customHeight="1" x14ac:dyDescent="0.25">
      <c r="A34" s="47"/>
      <c r="B34" s="56"/>
      <c r="C34" s="57" t="s">
        <v>95</v>
      </c>
      <c r="D34" s="58"/>
      <c r="E34" s="58" t="s">
        <v>96</v>
      </c>
      <c r="F34" s="14"/>
      <c r="G34" s="57" t="s">
        <v>95</v>
      </c>
      <c r="H34" s="58"/>
      <c r="I34" s="58" t="s">
        <v>96</v>
      </c>
      <c r="J34" s="14"/>
      <c r="K34" s="14"/>
      <c r="L34" s="14"/>
      <c r="M34" s="14"/>
      <c r="N34" s="14"/>
      <c r="O34" s="14"/>
      <c r="P34" s="14"/>
      <c r="Q34" s="14"/>
      <c r="R34" s="14"/>
      <c r="S34" s="14"/>
      <c r="T34" s="14"/>
      <c r="U34" s="47"/>
      <c r="V34" s="47"/>
      <c r="W34" s="47"/>
      <c r="X34" s="47"/>
      <c r="Y34" s="47"/>
      <c r="Z34" s="3"/>
    </row>
    <row r="35" spans="1:26" s="48" customFormat="1" ht="15" customHeight="1" x14ac:dyDescent="0.25">
      <c r="A35" s="47"/>
      <c r="B35" s="47"/>
      <c r="C35" s="57" t="s">
        <v>97</v>
      </c>
      <c r="D35" s="58"/>
      <c r="E35" s="58" t="s">
        <v>98</v>
      </c>
      <c r="F35" s="14"/>
      <c r="G35" s="57" t="s">
        <v>97</v>
      </c>
      <c r="H35" s="58"/>
      <c r="I35" s="58" t="s">
        <v>112</v>
      </c>
      <c r="J35" s="14"/>
      <c r="K35" s="14"/>
      <c r="L35" s="14"/>
      <c r="M35" s="14"/>
      <c r="N35" s="14"/>
      <c r="O35" s="14"/>
      <c r="P35" s="14"/>
      <c r="Q35" s="14"/>
      <c r="R35" s="14"/>
      <c r="S35" s="14"/>
      <c r="T35" s="14"/>
      <c r="U35" s="47"/>
      <c r="V35" s="47"/>
      <c r="W35" s="47"/>
      <c r="X35" s="47"/>
      <c r="Y35" s="47"/>
      <c r="Z35" s="3"/>
    </row>
    <row r="36" spans="1:26" s="48" customFormat="1" ht="15" customHeight="1" x14ac:dyDescent="0.25">
      <c r="A36" s="47"/>
      <c r="B36" s="47"/>
      <c r="C36" s="57" t="s">
        <v>99</v>
      </c>
      <c r="D36" s="58"/>
      <c r="E36" s="58" t="s">
        <v>100</v>
      </c>
      <c r="F36" s="14"/>
      <c r="G36" s="57" t="s">
        <v>113</v>
      </c>
      <c r="H36" s="57"/>
      <c r="I36" s="58" t="s">
        <v>100</v>
      </c>
      <c r="J36" s="14"/>
      <c r="K36" s="14"/>
      <c r="L36" s="14"/>
      <c r="M36" s="14"/>
      <c r="N36" s="14"/>
      <c r="O36" s="14"/>
      <c r="P36" s="14"/>
      <c r="Q36" s="14"/>
      <c r="R36" s="14"/>
      <c r="S36" s="14"/>
      <c r="T36" s="14"/>
      <c r="U36" s="59"/>
      <c r="V36" s="47"/>
      <c r="W36" s="47"/>
      <c r="X36" s="47"/>
      <c r="Y36" s="47"/>
      <c r="Z36" s="3"/>
    </row>
    <row r="37" spans="1:26" s="48" customFormat="1" ht="15" customHeight="1" x14ac:dyDescent="0.25">
      <c r="A37" s="47"/>
      <c r="B37" s="47"/>
      <c r="C37" s="57" t="s">
        <v>101</v>
      </c>
      <c r="D37" s="58"/>
      <c r="E37" s="58" t="s">
        <v>102</v>
      </c>
      <c r="F37" s="14"/>
      <c r="G37" s="57" t="s">
        <v>101</v>
      </c>
      <c r="H37" s="57"/>
      <c r="I37" s="58" t="s">
        <v>117</v>
      </c>
      <c r="J37" s="14"/>
      <c r="K37" s="14"/>
      <c r="L37" s="14"/>
      <c r="M37" s="14"/>
      <c r="N37" s="14"/>
      <c r="O37" s="14"/>
      <c r="P37" s="14"/>
      <c r="Q37" s="14"/>
      <c r="R37" s="14"/>
      <c r="S37" s="14"/>
      <c r="T37" s="14"/>
      <c r="U37" s="60"/>
      <c r="V37" s="47"/>
      <c r="W37" s="47"/>
      <c r="X37" s="47"/>
      <c r="Y37" s="47"/>
      <c r="Z37" s="3"/>
    </row>
    <row r="38" spans="1:26" s="48" customFormat="1" ht="15" customHeight="1" x14ac:dyDescent="0.25">
      <c r="A38" s="47"/>
      <c r="B38" s="47"/>
      <c r="C38" s="57" t="s">
        <v>103</v>
      </c>
      <c r="D38" s="58"/>
      <c r="E38" s="58" t="s">
        <v>104</v>
      </c>
      <c r="F38" s="14"/>
      <c r="G38" s="57" t="s">
        <v>103</v>
      </c>
      <c r="H38" s="57"/>
      <c r="I38" s="58" t="s">
        <v>118</v>
      </c>
      <c r="J38" s="14"/>
      <c r="K38" s="14"/>
      <c r="L38" s="14"/>
      <c r="M38" s="14"/>
      <c r="N38" s="14"/>
      <c r="O38" s="14"/>
      <c r="P38" s="14"/>
      <c r="Q38" s="14"/>
      <c r="R38" s="14"/>
      <c r="S38" s="14"/>
      <c r="T38" s="14"/>
      <c r="U38" s="47"/>
      <c r="V38" s="47"/>
      <c r="W38" s="47"/>
      <c r="X38" s="47"/>
      <c r="Y38" s="47"/>
      <c r="Z38" s="3"/>
    </row>
    <row r="39" spans="1:26" s="48" customFormat="1" ht="15" customHeight="1" x14ac:dyDescent="0.25">
      <c r="A39" s="47"/>
      <c r="B39" s="47"/>
      <c r="C39" s="57" t="s">
        <v>105</v>
      </c>
      <c r="D39" s="58"/>
      <c r="E39" s="58" t="s">
        <v>106</v>
      </c>
      <c r="F39" s="14"/>
      <c r="G39" s="57" t="s">
        <v>114</v>
      </c>
      <c r="H39" s="57"/>
      <c r="I39" s="58" t="s">
        <v>119</v>
      </c>
      <c r="J39" s="14"/>
      <c r="K39" s="14"/>
      <c r="L39" s="14"/>
      <c r="M39" s="14"/>
      <c r="N39" s="14"/>
      <c r="O39" s="14"/>
      <c r="P39" s="14"/>
      <c r="Q39" s="14"/>
      <c r="R39" s="14"/>
      <c r="S39" s="14"/>
      <c r="T39" s="14"/>
      <c r="U39" s="47"/>
      <c r="V39" s="47"/>
      <c r="W39" s="47"/>
      <c r="X39" s="47"/>
      <c r="Y39" s="47"/>
      <c r="Z39" s="3"/>
    </row>
    <row r="40" spans="1:26" s="48" customFormat="1" ht="15" customHeight="1" x14ac:dyDescent="0.25">
      <c r="A40" s="47"/>
      <c r="B40" s="47"/>
      <c r="C40" s="57" t="s">
        <v>107</v>
      </c>
      <c r="D40" s="58"/>
      <c r="E40" s="58" t="s">
        <v>108</v>
      </c>
      <c r="F40" s="14"/>
      <c r="G40" s="57" t="s">
        <v>115</v>
      </c>
      <c r="H40" s="57"/>
      <c r="I40" s="58" t="s">
        <v>120</v>
      </c>
      <c r="J40" s="14"/>
      <c r="K40" s="14"/>
      <c r="L40" s="14"/>
      <c r="M40" s="14"/>
      <c r="N40" s="14"/>
      <c r="O40" s="14"/>
      <c r="P40" s="14"/>
      <c r="Q40" s="14"/>
      <c r="R40" s="14"/>
      <c r="S40" s="14"/>
      <c r="T40" s="14"/>
      <c r="U40" s="47"/>
      <c r="V40" s="47"/>
      <c r="W40" s="47"/>
      <c r="X40" s="47"/>
      <c r="Y40" s="47"/>
      <c r="Z40" s="3"/>
    </row>
    <row r="41" spans="1:26" s="48" customFormat="1" ht="15" customHeight="1" x14ac:dyDescent="0.25">
      <c r="A41" s="47"/>
      <c r="B41" s="56"/>
      <c r="C41" s="57" t="s">
        <v>109</v>
      </c>
      <c r="D41" s="58"/>
      <c r="E41" s="58" t="s">
        <v>110</v>
      </c>
      <c r="F41" s="14"/>
      <c r="G41" s="57"/>
      <c r="H41" s="58"/>
      <c r="I41" s="58"/>
      <c r="J41" s="14"/>
      <c r="K41" s="14"/>
      <c r="L41" s="14"/>
      <c r="M41" s="14"/>
      <c r="N41" s="14"/>
      <c r="O41" s="14"/>
      <c r="P41" s="14"/>
      <c r="Q41" s="14"/>
      <c r="R41" s="14"/>
      <c r="S41" s="14"/>
      <c r="T41" s="14"/>
      <c r="U41" s="61"/>
      <c r="V41" s="61"/>
      <c r="W41" s="47"/>
      <c r="X41" s="47"/>
      <c r="Y41" s="47"/>
      <c r="Z41" s="3"/>
    </row>
    <row r="42" spans="1:26" s="48" customFormat="1" ht="15" customHeight="1" x14ac:dyDescent="0.25">
      <c r="A42" s="47"/>
      <c r="B42" s="56"/>
      <c r="C42" s="57"/>
      <c r="D42" s="58"/>
      <c r="E42" s="58"/>
      <c r="F42" s="14"/>
      <c r="G42" s="57"/>
      <c r="H42" s="58"/>
      <c r="I42" s="58"/>
      <c r="J42" s="14"/>
      <c r="K42" s="14"/>
      <c r="L42" s="14"/>
      <c r="M42" s="14"/>
      <c r="N42" s="14"/>
      <c r="O42" s="14"/>
      <c r="P42" s="14"/>
      <c r="Q42" s="14"/>
      <c r="R42" s="14"/>
      <c r="S42" s="14"/>
      <c r="T42" s="14"/>
      <c r="U42" s="62"/>
      <c r="V42" s="62"/>
      <c r="W42" s="47"/>
      <c r="X42" s="47"/>
      <c r="Y42" s="47"/>
      <c r="Z42" s="3"/>
    </row>
    <row r="43" spans="1:26" ht="15" x14ac:dyDescent="0.25">
      <c r="A43" s="3"/>
      <c r="B43" s="14"/>
      <c r="C43" s="28"/>
      <c r="D43" s="28"/>
      <c r="E43" s="28"/>
      <c r="F43" s="28"/>
      <c r="G43" s="14"/>
      <c r="H43" s="29"/>
      <c r="I43" s="3"/>
      <c r="J43" s="14"/>
      <c r="K43" s="26"/>
      <c r="L43" s="25"/>
      <c r="M43" s="32"/>
      <c r="N43" s="22"/>
      <c r="O43" s="21"/>
      <c r="P43" s="3"/>
      <c r="Q43" s="14"/>
      <c r="R43" s="25"/>
      <c r="S43" s="25"/>
      <c r="T43" s="22"/>
      <c r="U43" s="22"/>
      <c r="V43" s="22"/>
      <c r="W43" s="3"/>
      <c r="X43" s="3"/>
      <c r="Y43" s="3"/>
      <c r="Z43" s="3"/>
    </row>
    <row r="44" spans="1:26" ht="26.25" x14ac:dyDescent="0.4">
      <c r="A44" s="3"/>
      <c r="B44" s="14"/>
      <c r="C44" s="53" t="s">
        <v>126</v>
      </c>
      <c r="D44" s="22"/>
      <c r="E44" s="22"/>
      <c r="F44" s="22"/>
      <c r="G44" s="14"/>
      <c r="H44" s="22"/>
      <c r="I44" s="14"/>
      <c r="J44" s="14"/>
      <c r="K44" s="14"/>
      <c r="L44" s="22"/>
      <c r="M44" s="14"/>
      <c r="N44" s="22"/>
      <c r="O44" s="14"/>
      <c r="P44" s="3"/>
      <c r="Q44" s="3"/>
      <c r="R44" s="9"/>
      <c r="S44" s="3"/>
      <c r="T44" s="3"/>
      <c r="U44" s="3"/>
      <c r="V44" s="3"/>
      <c r="W44" s="3"/>
      <c r="X44" s="3"/>
      <c r="Y44" s="3"/>
      <c r="Z44" s="3"/>
    </row>
    <row r="45" spans="1:26" ht="15" customHeight="1" x14ac:dyDescent="0.25">
      <c r="A45" s="3"/>
      <c r="B45" s="14"/>
      <c r="C45" s="57"/>
      <c r="D45" s="57"/>
      <c r="E45" s="57"/>
      <c r="F45" s="57"/>
      <c r="G45" s="57"/>
      <c r="H45" s="57"/>
      <c r="I45" s="57"/>
      <c r="J45" s="57"/>
      <c r="K45" s="57"/>
      <c r="L45" s="25"/>
      <c r="M45" s="32"/>
      <c r="N45" s="22"/>
      <c r="O45" s="21"/>
      <c r="P45" s="3"/>
      <c r="Q45" s="14"/>
      <c r="R45" s="25"/>
      <c r="S45" s="25"/>
      <c r="T45" s="22"/>
      <c r="U45" s="22"/>
      <c r="V45" s="22"/>
      <c r="W45" s="3"/>
      <c r="X45" s="3"/>
      <c r="Y45" s="3"/>
      <c r="Z45" s="3"/>
    </row>
    <row r="46" spans="1:26" ht="15" customHeight="1" x14ac:dyDescent="0.25">
      <c r="A46" s="3"/>
      <c r="B46" s="28"/>
      <c r="C46" s="57" t="s">
        <v>121</v>
      </c>
      <c r="D46" s="57"/>
      <c r="E46" s="57"/>
      <c r="F46" s="57"/>
      <c r="G46" s="57"/>
      <c r="H46" s="57"/>
      <c r="I46" s="57"/>
      <c r="J46" s="57"/>
      <c r="K46" s="57"/>
      <c r="L46" s="28"/>
      <c r="M46" s="21"/>
      <c r="N46" s="22"/>
      <c r="O46" s="29"/>
      <c r="P46" s="3"/>
      <c r="Q46" s="14"/>
      <c r="R46" s="28"/>
      <c r="S46" s="28"/>
      <c r="T46" s="22"/>
      <c r="U46" s="22"/>
      <c r="V46" s="29"/>
      <c r="W46" s="3"/>
      <c r="X46" s="3"/>
      <c r="Y46" s="3"/>
      <c r="Z46" s="3"/>
    </row>
    <row r="47" spans="1:26" ht="15" customHeight="1" x14ac:dyDescent="0.25">
      <c r="A47" s="3"/>
      <c r="B47" s="14"/>
      <c r="C47" s="57" t="s">
        <v>127</v>
      </c>
      <c r="D47" s="57"/>
      <c r="E47" s="57"/>
      <c r="F47" s="57"/>
      <c r="G47" s="57"/>
      <c r="H47" s="57"/>
      <c r="I47" s="57"/>
      <c r="J47" s="57"/>
      <c r="K47" s="57"/>
      <c r="L47" s="28"/>
      <c r="M47" s="21"/>
      <c r="N47" s="22"/>
      <c r="O47" s="21"/>
      <c r="P47" s="3"/>
      <c r="Q47" s="14"/>
      <c r="R47" s="28"/>
      <c r="S47" s="28"/>
      <c r="T47" s="22"/>
      <c r="U47" s="22"/>
      <c r="V47" s="21"/>
      <c r="W47" s="3"/>
      <c r="X47" s="3"/>
      <c r="Y47" s="3"/>
      <c r="Z47" s="3"/>
    </row>
    <row r="48" spans="1:26" ht="15" customHeight="1" x14ac:dyDescent="0.25">
      <c r="A48" s="3"/>
      <c r="B48" s="3"/>
      <c r="C48" s="57" t="s">
        <v>122</v>
      </c>
      <c r="D48" s="57"/>
      <c r="E48" s="57"/>
      <c r="F48" s="57"/>
      <c r="G48" s="57"/>
      <c r="H48" s="57"/>
      <c r="I48" s="57"/>
      <c r="J48" s="57"/>
      <c r="K48" s="57"/>
      <c r="L48" s="3"/>
      <c r="M48" s="3"/>
      <c r="N48" s="3"/>
      <c r="O48" s="3"/>
      <c r="P48" s="3"/>
      <c r="Q48" s="3"/>
      <c r="R48" s="3"/>
      <c r="S48" s="3"/>
      <c r="T48" s="3"/>
      <c r="U48" s="3"/>
      <c r="V48" s="3"/>
      <c r="W48" s="3"/>
      <c r="X48" s="3"/>
      <c r="Y48" s="3"/>
      <c r="Z48" s="3"/>
    </row>
    <row r="49" spans="1:26" ht="15" customHeight="1" x14ac:dyDescent="0.4">
      <c r="A49" s="3"/>
      <c r="B49" s="3"/>
      <c r="C49" s="57" t="s">
        <v>123</v>
      </c>
      <c r="D49" s="57"/>
      <c r="E49" s="57"/>
      <c r="F49" s="57"/>
      <c r="G49" s="57"/>
      <c r="H49" s="57"/>
      <c r="I49" s="57"/>
      <c r="J49" s="57"/>
      <c r="K49" s="57"/>
      <c r="L49" s="3"/>
      <c r="M49" s="3"/>
      <c r="N49" s="3"/>
      <c r="O49" s="3"/>
      <c r="P49" s="3"/>
      <c r="Q49" s="9"/>
      <c r="R49" s="9"/>
      <c r="S49" s="9"/>
      <c r="T49" s="3"/>
      <c r="U49" s="3"/>
      <c r="V49" s="3"/>
      <c r="W49" s="3"/>
      <c r="X49" s="3"/>
      <c r="Y49" s="3"/>
      <c r="Z49" s="3"/>
    </row>
    <row r="50" spans="1:26" ht="15" customHeight="1" x14ac:dyDescent="0.25">
      <c r="A50" s="3"/>
      <c r="B50" s="14"/>
      <c r="C50" s="57" t="s">
        <v>124</v>
      </c>
      <c r="D50" s="57"/>
      <c r="E50" s="57"/>
      <c r="F50" s="57"/>
      <c r="G50" s="57"/>
      <c r="H50" s="57"/>
      <c r="I50" s="57"/>
      <c r="J50" s="57"/>
      <c r="K50" s="57"/>
      <c r="L50" s="25"/>
      <c r="M50" s="27"/>
      <c r="N50" s="22"/>
      <c r="O50" s="27"/>
      <c r="P50" s="3"/>
      <c r="Q50" s="14"/>
      <c r="R50" s="25"/>
      <c r="S50" s="25"/>
      <c r="T50" s="23"/>
      <c r="U50" s="23"/>
      <c r="V50" s="23"/>
      <c r="W50" s="3"/>
      <c r="X50" s="3"/>
      <c r="Y50" s="3"/>
      <c r="Z50" s="3"/>
    </row>
    <row r="51" spans="1:26" ht="15" customHeight="1" x14ac:dyDescent="0.25">
      <c r="A51" s="3"/>
      <c r="B51" s="14"/>
      <c r="C51" s="57" t="s">
        <v>125</v>
      </c>
      <c r="D51" s="57"/>
      <c r="E51" s="57"/>
      <c r="F51" s="57"/>
      <c r="G51" s="57"/>
      <c r="H51" s="57"/>
      <c r="I51" s="57"/>
      <c r="J51" s="57"/>
      <c r="K51" s="57"/>
      <c r="L51" s="25"/>
      <c r="M51" s="30"/>
      <c r="N51" s="22"/>
      <c r="O51" s="27"/>
      <c r="P51" s="3"/>
      <c r="Q51" s="14"/>
      <c r="R51" s="25"/>
      <c r="S51" s="25"/>
      <c r="T51" s="31"/>
      <c r="U51" s="31"/>
      <c r="V51" s="31"/>
      <c r="W51" s="3"/>
      <c r="X51" s="3"/>
      <c r="Y51" s="3"/>
      <c r="Z51" s="3"/>
    </row>
    <row r="52" spans="1:26" ht="15" customHeight="1" x14ac:dyDescent="0.25">
      <c r="A52" s="3"/>
      <c r="B52" s="14"/>
      <c r="C52" s="57"/>
      <c r="D52" s="57"/>
      <c r="E52" s="57"/>
      <c r="F52" s="57"/>
      <c r="G52" s="57"/>
      <c r="H52" s="57"/>
      <c r="I52" s="57"/>
      <c r="J52" s="57"/>
      <c r="K52" s="57"/>
      <c r="L52" s="25"/>
      <c r="M52" s="32"/>
      <c r="N52" s="22"/>
      <c r="O52" s="21"/>
      <c r="P52" s="3"/>
      <c r="Q52" s="14"/>
      <c r="R52" s="25"/>
      <c r="S52" s="25"/>
      <c r="T52" s="22"/>
      <c r="U52" s="22"/>
      <c r="V52" s="22"/>
      <c r="W52" s="3"/>
      <c r="X52" s="3"/>
      <c r="Y52" s="3"/>
      <c r="Z52" s="3"/>
    </row>
    <row r="53" spans="1:26" ht="15" x14ac:dyDescent="0.25">
      <c r="A53" s="3"/>
      <c r="B53" s="28"/>
      <c r="C53" s="14"/>
      <c r="D53" s="28"/>
      <c r="E53" s="22"/>
      <c r="F53" s="22"/>
      <c r="G53" s="28"/>
      <c r="H53" s="29"/>
      <c r="I53" s="3"/>
      <c r="J53" s="14"/>
      <c r="K53" s="33"/>
      <c r="L53" s="28"/>
      <c r="M53" s="21"/>
      <c r="N53" s="22"/>
      <c r="O53" s="29"/>
      <c r="P53" s="3"/>
      <c r="Q53" s="14"/>
      <c r="R53" s="28"/>
      <c r="S53" s="28"/>
      <c r="T53" s="22"/>
      <c r="U53" s="22"/>
      <c r="V53" s="29"/>
      <c r="W53" s="3"/>
      <c r="X53" s="3"/>
      <c r="Y53" s="3"/>
      <c r="Z53" s="3"/>
    </row>
    <row r="54" spans="1:26" ht="15" x14ac:dyDescent="0.25">
      <c r="A54" s="3"/>
      <c r="B54" s="14"/>
      <c r="C54" s="14"/>
      <c r="D54" s="28"/>
      <c r="E54" s="22"/>
      <c r="F54" s="22"/>
      <c r="G54" s="14"/>
      <c r="H54" s="29"/>
      <c r="I54" s="3"/>
      <c r="J54" s="14"/>
      <c r="K54" s="33"/>
      <c r="L54" s="28"/>
      <c r="M54" s="21"/>
      <c r="N54" s="22"/>
      <c r="O54" s="21"/>
      <c r="P54" s="3"/>
      <c r="Q54" s="14"/>
      <c r="R54" s="28"/>
      <c r="S54" s="28"/>
      <c r="T54" s="22"/>
      <c r="U54" s="22"/>
      <c r="V54" s="21"/>
      <c r="W54" s="3"/>
      <c r="X54" s="3"/>
      <c r="Y54" s="3"/>
      <c r="Z54" s="3"/>
    </row>
    <row r="55" spans="1:26" ht="15" x14ac:dyDescent="0.25">
      <c r="A55" s="3"/>
      <c r="B55" s="14"/>
      <c r="C55" s="28"/>
      <c r="D55" s="28"/>
      <c r="E55" s="22"/>
      <c r="F55" s="22"/>
      <c r="G55" s="14"/>
      <c r="H55" s="29"/>
      <c r="I55" s="3"/>
      <c r="J55" s="14"/>
      <c r="K55" s="33"/>
      <c r="L55" s="28"/>
      <c r="M55" s="21"/>
      <c r="N55" s="22"/>
      <c r="O55" s="29"/>
      <c r="P55" s="3"/>
      <c r="Q55" s="14"/>
      <c r="R55" s="28"/>
      <c r="S55" s="28"/>
      <c r="T55" s="22"/>
      <c r="U55" s="22"/>
      <c r="V55" s="34"/>
      <c r="W55" s="3"/>
      <c r="X55" s="3"/>
      <c r="Y55" s="3"/>
      <c r="Z55" s="3"/>
    </row>
    <row r="56" spans="1:26" ht="15" x14ac:dyDescent="0.25">
      <c r="A56" s="3"/>
      <c r="B56" s="14"/>
      <c r="C56" s="28"/>
      <c r="D56" s="28"/>
      <c r="E56" s="22"/>
      <c r="F56" s="22"/>
      <c r="G56" s="14"/>
      <c r="H56" s="29"/>
      <c r="I56" s="3"/>
      <c r="J56" s="14"/>
      <c r="K56" s="33"/>
      <c r="L56" s="33"/>
      <c r="M56" s="21"/>
      <c r="N56" s="22"/>
      <c r="O56" s="21"/>
      <c r="P56" s="3"/>
      <c r="Q56" s="14"/>
      <c r="R56" s="28"/>
      <c r="S56" s="28"/>
      <c r="T56" s="22"/>
      <c r="U56" s="22"/>
      <c r="V56" s="21"/>
      <c r="W56" s="3"/>
      <c r="X56" s="3"/>
      <c r="Y56" s="3"/>
      <c r="Z56" s="3"/>
    </row>
    <row r="57" spans="1:26" ht="15" x14ac:dyDescent="0.25">
      <c r="A57" s="3"/>
      <c r="B57" s="14"/>
      <c r="C57" s="28"/>
      <c r="D57" s="28"/>
      <c r="E57" s="22"/>
      <c r="F57" s="22"/>
      <c r="G57" s="14"/>
      <c r="H57" s="29"/>
      <c r="I57" s="3"/>
      <c r="J57" s="14"/>
      <c r="K57" s="33"/>
      <c r="L57" s="33"/>
      <c r="M57" s="21"/>
      <c r="N57" s="22"/>
      <c r="O57" s="21"/>
      <c r="P57" s="3"/>
      <c r="Q57" s="14"/>
      <c r="R57" s="28"/>
      <c r="S57" s="28"/>
      <c r="T57" s="22"/>
      <c r="U57" s="22"/>
      <c r="V57" s="21"/>
      <c r="W57" s="3"/>
      <c r="X57" s="3"/>
      <c r="Y57" s="3"/>
      <c r="Z57" s="3"/>
    </row>
    <row r="58" spans="1:26" ht="15" x14ac:dyDescent="0.25">
      <c r="A58" s="3"/>
      <c r="B58" s="14"/>
      <c r="C58" s="28"/>
      <c r="D58" s="28"/>
      <c r="E58" s="22"/>
      <c r="F58" s="22"/>
      <c r="G58" s="14"/>
      <c r="H58" s="29"/>
      <c r="I58" s="3"/>
      <c r="J58" s="14"/>
      <c r="K58" s="33"/>
      <c r="L58" s="33"/>
      <c r="M58" s="21"/>
      <c r="N58" s="22"/>
      <c r="O58" s="21"/>
      <c r="P58" s="3"/>
      <c r="Q58" s="14"/>
      <c r="R58" s="28"/>
      <c r="S58" s="28"/>
      <c r="T58" s="22"/>
      <c r="U58" s="22"/>
      <c r="V58" s="21"/>
      <c r="W58" s="3"/>
      <c r="X58" s="3"/>
      <c r="Y58" s="3"/>
      <c r="Z58" s="3"/>
    </row>
    <row r="59" spans="1:26" ht="15" x14ac:dyDescent="0.25">
      <c r="A59" s="3"/>
      <c r="B59" s="14"/>
      <c r="C59" s="28"/>
      <c r="D59" s="28"/>
      <c r="E59" s="22"/>
      <c r="F59" s="22"/>
      <c r="G59" s="14"/>
      <c r="H59" s="29"/>
      <c r="I59" s="3"/>
      <c r="J59" s="14"/>
      <c r="K59" s="33"/>
      <c r="L59" s="33"/>
      <c r="M59" s="21"/>
      <c r="N59" s="22"/>
      <c r="O59" s="21"/>
      <c r="P59" s="3"/>
      <c r="Q59" s="14"/>
      <c r="R59" s="28"/>
      <c r="S59" s="28"/>
      <c r="T59" s="22"/>
      <c r="U59" s="22"/>
      <c r="V59" s="21"/>
      <c r="W59" s="3"/>
      <c r="X59" s="3"/>
      <c r="Y59" s="3"/>
      <c r="Z59" s="3"/>
    </row>
    <row r="60" spans="1:26" ht="15" x14ac:dyDescent="0.25">
      <c r="A60" s="3"/>
      <c r="B60" s="14"/>
      <c r="C60" s="28"/>
      <c r="D60" s="28"/>
      <c r="E60" s="22"/>
      <c r="F60" s="22"/>
      <c r="G60" s="14"/>
      <c r="H60" s="29"/>
      <c r="I60" s="3"/>
      <c r="J60" s="14"/>
      <c r="K60" s="33"/>
      <c r="L60" s="33"/>
      <c r="M60" s="21"/>
      <c r="N60" s="22"/>
      <c r="O60" s="21"/>
      <c r="P60" s="3"/>
      <c r="Q60" s="14"/>
      <c r="R60" s="28"/>
      <c r="S60" s="28"/>
      <c r="T60" s="22"/>
      <c r="U60" s="22"/>
      <c r="V60" s="21"/>
      <c r="W60" s="3"/>
      <c r="X60" s="3"/>
      <c r="Y60" s="3"/>
      <c r="Z60" s="3"/>
    </row>
    <row r="61" spans="1:26" ht="15" x14ac:dyDescent="0.25">
      <c r="A61" s="3"/>
      <c r="B61" s="14"/>
      <c r="C61" s="28"/>
      <c r="D61" s="28"/>
      <c r="E61" s="22"/>
      <c r="F61" s="22"/>
      <c r="G61" s="14"/>
      <c r="H61" s="29"/>
      <c r="I61" s="3"/>
      <c r="J61" s="14"/>
      <c r="K61" s="33"/>
      <c r="L61" s="33"/>
      <c r="M61" s="21"/>
      <c r="N61" s="22"/>
      <c r="O61" s="21"/>
      <c r="P61" s="3"/>
      <c r="Q61" s="14"/>
      <c r="R61" s="28"/>
      <c r="S61" s="28"/>
      <c r="T61" s="22"/>
      <c r="U61" s="22"/>
      <c r="V61" s="21"/>
      <c r="W61" s="3"/>
      <c r="X61" s="3"/>
      <c r="Y61" s="3"/>
      <c r="Z61" s="3"/>
    </row>
    <row r="62" spans="1:26" ht="20.25" customHeight="1" x14ac:dyDescent="0.35">
      <c r="A62" s="3"/>
      <c r="B62" s="14"/>
      <c r="C62" s="35"/>
      <c r="D62" s="28"/>
      <c r="E62" s="36"/>
      <c r="F62" s="36"/>
      <c r="G62" s="14"/>
      <c r="H62" s="37"/>
      <c r="I62" s="3"/>
      <c r="J62" s="14"/>
      <c r="K62" s="33"/>
      <c r="L62" s="33"/>
      <c r="M62" s="38"/>
      <c r="N62" s="22"/>
      <c r="O62" s="39"/>
      <c r="P62" s="3"/>
      <c r="Q62" s="14"/>
      <c r="R62" s="28"/>
      <c r="S62" s="40"/>
      <c r="T62" s="36"/>
      <c r="U62" s="36"/>
      <c r="V62" s="37"/>
      <c r="W62" s="3"/>
      <c r="X62" s="3"/>
      <c r="Y62" s="3"/>
      <c r="Z62" s="3"/>
    </row>
    <row r="63" spans="1:26" ht="19.5" customHeight="1" x14ac:dyDescent="0.35">
      <c r="A63" s="3"/>
      <c r="B63" s="14"/>
      <c r="C63" s="35"/>
      <c r="D63" s="28"/>
      <c r="E63" s="40"/>
      <c r="F63" s="40"/>
      <c r="G63" s="14"/>
      <c r="H63" s="36"/>
      <c r="I63" s="3"/>
      <c r="J63" s="14"/>
      <c r="K63" s="33"/>
      <c r="L63" s="33"/>
      <c r="M63" s="41"/>
      <c r="N63" s="22"/>
      <c r="O63" s="3"/>
      <c r="P63" s="3"/>
      <c r="Q63" s="14"/>
      <c r="R63" s="28"/>
      <c r="S63" s="40"/>
      <c r="T63" s="40"/>
      <c r="U63" s="40"/>
      <c r="V63" s="36"/>
      <c r="W63" s="3"/>
      <c r="X63" s="3"/>
      <c r="Y63" s="3"/>
      <c r="Z63" s="3"/>
    </row>
    <row r="64" spans="1:26" ht="15" x14ac:dyDescent="0.25">
      <c r="A64" s="3"/>
      <c r="B64" s="3"/>
      <c r="C64" s="3"/>
      <c r="D64" s="3"/>
      <c r="E64" s="3"/>
      <c r="F64" s="3"/>
      <c r="G64" s="3"/>
      <c r="H64" s="3"/>
      <c r="I64" s="3"/>
      <c r="J64" s="3"/>
      <c r="K64" s="3"/>
      <c r="L64" s="3"/>
      <c r="M64" s="3"/>
      <c r="N64" s="3"/>
      <c r="O64" s="3"/>
      <c r="P64" s="3"/>
      <c r="Q64" s="3"/>
      <c r="R64" s="3"/>
      <c r="S64" s="3"/>
      <c r="T64" s="3"/>
      <c r="U64" s="3"/>
      <c r="V64" s="3"/>
      <c r="W64" s="3"/>
      <c r="X64" s="3"/>
      <c r="Y64" s="3"/>
      <c r="Z64" s="3"/>
    </row>
    <row r="65" spans="1:26" ht="15" x14ac:dyDescent="0.25">
      <c r="A65" s="3"/>
      <c r="B65" s="3"/>
      <c r="C65" s="3"/>
      <c r="D65" s="3"/>
      <c r="E65" s="3"/>
      <c r="F65" s="3"/>
      <c r="G65" s="3"/>
      <c r="H65" s="24"/>
      <c r="I65" s="3"/>
      <c r="J65" s="3"/>
      <c r="K65" s="3"/>
      <c r="L65" s="3"/>
      <c r="M65" s="3"/>
      <c r="N65" s="3"/>
      <c r="O65" s="24"/>
      <c r="P65" s="3"/>
      <c r="Q65" s="3"/>
      <c r="R65" s="3"/>
      <c r="S65" s="3"/>
      <c r="T65" s="3"/>
      <c r="U65" s="3"/>
      <c r="V65" s="24"/>
      <c r="W65" s="3"/>
      <c r="X65" s="3"/>
      <c r="Y65" s="3"/>
      <c r="Z65" s="3"/>
    </row>
    <row r="66" spans="1:26" ht="28.5" x14ac:dyDescent="0.45">
      <c r="A66" s="3"/>
      <c r="B66" s="3"/>
      <c r="C66" s="9"/>
      <c r="D66" s="3"/>
      <c r="E66" s="3"/>
      <c r="F66" s="3"/>
      <c r="G66" s="3"/>
      <c r="H66" s="16"/>
      <c r="I66" s="3"/>
      <c r="J66" s="3"/>
      <c r="K66" s="9"/>
      <c r="L66" s="3"/>
      <c r="M66" s="3"/>
      <c r="N66" s="3"/>
      <c r="O66" s="16"/>
      <c r="P66" s="3"/>
      <c r="Q66" s="3"/>
      <c r="R66" s="9"/>
      <c r="S66" s="3"/>
      <c r="T66" s="3"/>
      <c r="U66" s="3"/>
      <c r="V66" s="16"/>
      <c r="W66" s="3"/>
      <c r="X66" s="3"/>
      <c r="Y66" s="3"/>
      <c r="Z66" s="3"/>
    </row>
    <row r="67" spans="1:26" ht="15" x14ac:dyDescent="0.25">
      <c r="A67" s="3"/>
      <c r="B67" s="3"/>
      <c r="C67" s="3"/>
      <c r="D67" s="3"/>
      <c r="E67" s="3"/>
      <c r="F67" s="3"/>
      <c r="G67" s="3"/>
      <c r="H67" s="3"/>
      <c r="I67" s="3"/>
      <c r="J67" s="3"/>
      <c r="K67" s="3"/>
      <c r="L67" s="3"/>
      <c r="M67" s="3"/>
      <c r="N67" s="3"/>
      <c r="O67" s="3"/>
      <c r="P67" s="3"/>
      <c r="Q67" s="3"/>
      <c r="R67" s="3"/>
      <c r="S67" s="3"/>
      <c r="T67" s="3"/>
      <c r="U67" s="3"/>
      <c r="V67" s="3"/>
      <c r="W67" s="3"/>
      <c r="X67" s="3"/>
      <c r="Y67" s="3"/>
      <c r="Z67" s="3"/>
    </row>
    <row r="68" spans="1:26" ht="15" x14ac:dyDescent="0.25">
      <c r="A68" s="3"/>
      <c r="B68" s="3"/>
      <c r="C68" s="3"/>
      <c r="D68" s="3"/>
      <c r="E68" s="3"/>
      <c r="F68" s="3"/>
      <c r="G68" s="3"/>
      <c r="H68" s="3"/>
      <c r="I68" s="3"/>
      <c r="J68" s="3"/>
      <c r="K68" s="3"/>
      <c r="L68" s="3"/>
      <c r="M68" s="3"/>
      <c r="N68" s="3"/>
      <c r="O68" s="3"/>
      <c r="P68" s="3"/>
      <c r="Q68" s="3"/>
      <c r="R68" s="3"/>
      <c r="S68" s="3"/>
      <c r="T68" s="3"/>
      <c r="U68" s="3"/>
      <c r="V68" s="3"/>
      <c r="W68" s="3"/>
      <c r="X68" s="3"/>
      <c r="Y68" s="3"/>
      <c r="Z68" s="3"/>
    </row>
    <row r="69" spans="1:26" ht="26.25" x14ac:dyDescent="0.4">
      <c r="A69" s="3"/>
      <c r="B69" s="44"/>
      <c r="C69" s="44"/>
      <c r="D69" s="3"/>
      <c r="E69" s="3"/>
      <c r="F69" s="3"/>
      <c r="G69" s="3"/>
      <c r="H69" s="3"/>
      <c r="I69" s="3"/>
      <c r="J69" s="9"/>
      <c r="K69" s="9"/>
      <c r="L69" s="3"/>
      <c r="M69" s="3"/>
      <c r="N69" s="3"/>
      <c r="O69" s="3"/>
      <c r="P69" s="3"/>
      <c r="Q69" s="3"/>
      <c r="R69" s="3"/>
      <c r="S69" s="3"/>
      <c r="T69" s="3"/>
      <c r="U69" s="3"/>
      <c r="V69" s="3"/>
      <c r="W69" s="3"/>
      <c r="X69" s="3"/>
      <c r="Y69" s="3"/>
      <c r="Z69" s="3"/>
    </row>
    <row r="70" spans="1:26" ht="15" x14ac:dyDescent="0.25">
      <c r="A70" s="3"/>
      <c r="B70" s="3"/>
      <c r="C70" s="3"/>
      <c r="D70" s="3"/>
      <c r="E70" s="42"/>
      <c r="F70" s="42"/>
      <c r="G70" s="3"/>
      <c r="H70" s="42"/>
      <c r="I70" s="3"/>
      <c r="J70" s="3"/>
      <c r="K70" s="3"/>
      <c r="L70" s="3"/>
      <c r="M70" s="3"/>
      <c r="N70" s="3"/>
      <c r="O70" s="3"/>
      <c r="P70" s="3"/>
      <c r="Q70" s="3"/>
      <c r="R70" s="3"/>
      <c r="S70" s="3"/>
      <c r="T70" s="3"/>
      <c r="U70" s="3"/>
      <c r="V70" s="3"/>
      <c r="W70" s="3"/>
      <c r="X70" s="3"/>
      <c r="Y70" s="3"/>
      <c r="Z70" s="3"/>
    </row>
    <row r="71" spans="1:26" ht="15" x14ac:dyDescent="0.25">
      <c r="A71" s="3"/>
      <c r="B71" s="3"/>
      <c r="C71" s="3"/>
      <c r="D71" s="3"/>
      <c r="E71" s="43"/>
      <c r="F71" s="43"/>
      <c r="G71" s="3"/>
      <c r="H71" s="45"/>
      <c r="I71" s="3"/>
      <c r="J71" s="3"/>
      <c r="K71" s="3"/>
      <c r="L71" s="3"/>
      <c r="M71" s="3"/>
      <c r="N71" s="3"/>
      <c r="O71" s="3"/>
      <c r="P71" s="3"/>
      <c r="Q71" s="3"/>
      <c r="R71" s="3"/>
      <c r="S71" s="3"/>
      <c r="T71" s="3"/>
      <c r="U71" s="3"/>
      <c r="V71" s="3"/>
      <c r="W71" s="3"/>
      <c r="X71" s="3"/>
      <c r="Y71" s="3"/>
      <c r="Z71" s="3"/>
    </row>
    <row r="72" spans="1:26" ht="15" x14ac:dyDescent="0.25">
      <c r="A72" s="3"/>
      <c r="B72" s="3"/>
      <c r="C72" s="3"/>
      <c r="D72" s="3"/>
      <c r="E72" s="43"/>
      <c r="F72" s="43"/>
      <c r="G72" s="3"/>
      <c r="H72" s="45"/>
      <c r="I72" s="3"/>
      <c r="J72" s="3"/>
      <c r="K72" s="3"/>
      <c r="L72" s="3"/>
      <c r="M72" s="3"/>
      <c r="N72" s="3"/>
      <c r="O72" s="3"/>
      <c r="P72" s="3"/>
      <c r="Q72" s="3"/>
      <c r="R72" s="3"/>
      <c r="S72" s="3"/>
      <c r="T72" s="3"/>
      <c r="U72" s="3"/>
      <c r="V72" s="3"/>
      <c r="W72" s="3"/>
      <c r="X72" s="3"/>
      <c r="Y72" s="3"/>
      <c r="Z72" s="3"/>
    </row>
    <row r="73" spans="1:26" ht="15" x14ac:dyDescent="0.25">
      <c r="A73" s="3"/>
      <c r="B73" s="3"/>
      <c r="C73" s="3"/>
      <c r="D73" s="3"/>
      <c r="E73" s="43"/>
      <c r="F73" s="43"/>
      <c r="G73" s="3"/>
      <c r="H73" s="45"/>
      <c r="I73" s="3"/>
      <c r="J73" s="3"/>
      <c r="K73" s="3"/>
      <c r="L73" s="3"/>
      <c r="M73" s="3"/>
      <c r="N73" s="3"/>
      <c r="O73" s="3"/>
      <c r="P73" s="3"/>
      <c r="Q73" s="3"/>
      <c r="R73" s="3"/>
      <c r="S73" s="3"/>
      <c r="T73" s="3"/>
      <c r="U73" s="3"/>
      <c r="V73" s="3"/>
      <c r="W73" s="3"/>
      <c r="X73" s="3"/>
      <c r="Y73" s="3"/>
      <c r="Z73" s="3"/>
    </row>
    <row r="74" spans="1:26" ht="15" customHeight="1" x14ac:dyDescent="0.25">
      <c r="A74" s="3"/>
      <c r="B74" s="3"/>
      <c r="C74" s="3"/>
      <c r="D74" s="3"/>
      <c r="E74" s="43"/>
      <c r="F74" s="43"/>
      <c r="G74" s="3"/>
      <c r="H74" s="45"/>
      <c r="I74" s="3"/>
      <c r="J74" s="3"/>
      <c r="K74" s="3"/>
      <c r="L74" s="3"/>
      <c r="M74" s="24"/>
      <c r="N74" s="3"/>
      <c r="O74" s="3"/>
      <c r="P74" s="3"/>
      <c r="Q74" s="3"/>
      <c r="R74" s="3"/>
      <c r="S74" s="3"/>
      <c r="T74" s="3"/>
      <c r="U74" s="3"/>
      <c r="V74" s="24"/>
      <c r="W74" s="3"/>
      <c r="X74" s="3"/>
      <c r="Y74" s="3"/>
      <c r="Z74" s="3"/>
    </row>
    <row r="75" spans="1:26" ht="28.5" x14ac:dyDescent="0.45">
      <c r="A75" s="3"/>
      <c r="B75" s="3"/>
      <c r="C75" s="3"/>
      <c r="D75" s="3"/>
      <c r="E75" s="3"/>
      <c r="F75" s="3"/>
      <c r="G75" s="3"/>
      <c r="H75" s="46"/>
      <c r="I75" s="3"/>
      <c r="J75" s="3"/>
      <c r="K75" s="9"/>
      <c r="L75" s="3"/>
      <c r="M75" s="17"/>
      <c r="N75" s="3"/>
      <c r="O75" s="3"/>
      <c r="P75" s="3"/>
      <c r="Q75" s="3"/>
      <c r="R75" s="9"/>
      <c r="S75" s="3"/>
      <c r="T75" s="3"/>
      <c r="U75" s="3"/>
      <c r="V75" s="16"/>
      <c r="W75" s="3"/>
      <c r="X75" s="3"/>
      <c r="Y75" s="3"/>
      <c r="Z75" s="3"/>
    </row>
    <row r="76" spans="1:26" ht="15" x14ac:dyDescent="0.25">
      <c r="A76" s="3"/>
      <c r="B76" s="3"/>
      <c r="C76" s="3"/>
      <c r="D76" s="3"/>
      <c r="E76" s="3"/>
      <c r="F76" s="3"/>
      <c r="G76" s="3"/>
      <c r="H76" s="3"/>
      <c r="I76" s="3"/>
      <c r="J76" s="3"/>
      <c r="K76" s="3"/>
      <c r="L76" s="3"/>
      <c r="M76" s="3"/>
      <c r="N76" s="3"/>
      <c r="O76" s="3"/>
      <c r="P76" s="3"/>
      <c r="Q76" s="3"/>
      <c r="R76" s="3"/>
      <c r="S76" s="3"/>
      <c r="T76" s="3"/>
      <c r="U76" s="3"/>
      <c r="V76" s="3"/>
      <c r="W76" s="3"/>
      <c r="X76" s="3"/>
      <c r="Y76" s="3"/>
      <c r="Z76" s="3"/>
    </row>
    <row r="77" spans="1:26" ht="15" x14ac:dyDescent="0.25">
      <c r="A77" s="3"/>
      <c r="B77" s="3"/>
      <c r="C77" s="3"/>
      <c r="D77" s="3"/>
      <c r="E77" s="3"/>
      <c r="F77" s="3"/>
      <c r="G77" s="3"/>
      <c r="H77" s="3"/>
      <c r="I77" s="3"/>
      <c r="J77" s="3"/>
      <c r="K77" s="3"/>
      <c r="L77" s="3"/>
      <c r="M77" s="3"/>
      <c r="N77" s="3"/>
      <c r="O77" s="3"/>
      <c r="P77" s="3"/>
      <c r="Q77" s="3"/>
      <c r="R77" s="3"/>
      <c r="S77" s="3"/>
      <c r="T77" s="3"/>
      <c r="U77" s="3"/>
      <c r="V77" s="3"/>
      <c r="W77" s="3"/>
      <c r="X77" s="3"/>
      <c r="Y77" s="3"/>
      <c r="Z77" s="3"/>
    </row>
    <row r="78" spans="1:26" ht="15" x14ac:dyDescent="0.25">
      <c r="A78" s="3"/>
      <c r="B78" s="3"/>
      <c r="C78" s="3"/>
      <c r="D78" s="3"/>
      <c r="E78" s="3"/>
      <c r="F78" s="3"/>
      <c r="G78" s="3"/>
      <c r="H78" s="24"/>
      <c r="I78" s="3"/>
      <c r="J78" s="3"/>
      <c r="K78" s="3"/>
      <c r="L78" s="3"/>
      <c r="M78" s="3"/>
      <c r="N78" s="3"/>
      <c r="O78" s="3"/>
      <c r="P78" s="3"/>
      <c r="Q78" s="3"/>
      <c r="R78" s="3"/>
      <c r="S78" s="3"/>
      <c r="T78" s="3"/>
      <c r="U78" s="3"/>
      <c r="V78" s="24"/>
      <c r="W78" s="3"/>
      <c r="X78" s="3"/>
      <c r="Y78" s="3"/>
      <c r="Z78" s="3"/>
    </row>
    <row r="79" spans="1:26" ht="28.5" x14ac:dyDescent="0.45">
      <c r="A79" s="3"/>
      <c r="B79" s="3"/>
      <c r="C79" s="9"/>
      <c r="D79" s="3"/>
      <c r="E79" s="3"/>
      <c r="F79" s="3"/>
      <c r="G79" s="3"/>
      <c r="H79" s="16"/>
      <c r="I79" s="3"/>
      <c r="J79" s="3"/>
      <c r="K79" s="3"/>
      <c r="L79" s="3"/>
      <c r="M79" s="3"/>
      <c r="N79" s="3"/>
      <c r="O79" s="3"/>
      <c r="P79" s="3"/>
      <c r="Q79" s="3"/>
      <c r="R79" s="9"/>
      <c r="S79" s="3"/>
      <c r="T79" s="3"/>
      <c r="U79" s="3"/>
      <c r="V79" s="11"/>
      <c r="W79" s="3"/>
      <c r="X79" s="3"/>
      <c r="Y79" s="3"/>
      <c r="Z79" s="3"/>
    </row>
    <row r="80" spans="1:26" ht="15" x14ac:dyDescent="0.25">
      <c r="A80" s="3"/>
      <c r="B80" s="3"/>
      <c r="C80" s="3"/>
      <c r="D80" s="3"/>
      <c r="E80" s="3"/>
      <c r="F80" s="3"/>
      <c r="G80" s="3"/>
      <c r="H80" s="3"/>
      <c r="I80" s="3"/>
      <c r="J80" s="3"/>
      <c r="K80" s="3"/>
      <c r="L80" s="3"/>
      <c r="M80" s="3"/>
      <c r="N80" s="3"/>
      <c r="O80" s="3"/>
      <c r="P80" s="3"/>
      <c r="Q80" s="3"/>
      <c r="R80" s="3"/>
      <c r="S80" s="3"/>
      <c r="T80" s="3"/>
      <c r="U80" s="3"/>
      <c r="V80" s="3"/>
      <c r="W80" s="3"/>
      <c r="X80" s="3"/>
      <c r="Y80" s="3"/>
      <c r="Z80" s="3"/>
    </row>
    <row r="81" spans="1:26" ht="15" x14ac:dyDescent="0.25">
      <c r="A81" s="3"/>
      <c r="B81" s="3"/>
      <c r="C81" s="3"/>
      <c r="D81" s="3"/>
      <c r="E81" s="3"/>
      <c r="F81" s="3"/>
      <c r="G81" s="3"/>
      <c r="H81" s="3"/>
      <c r="I81" s="3"/>
      <c r="J81" s="3"/>
      <c r="K81" s="3"/>
      <c r="L81" s="3"/>
      <c r="M81" s="3"/>
      <c r="N81" s="3"/>
      <c r="O81" s="3"/>
      <c r="P81" s="3"/>
      <c r="Q81" s="3"/>
      <c r="R81" s="3"/>
      <c r="S81" s="3"/>
      <c r="T81" s="3"/>
      <c r="U81" s="3"/>
      <c r="V81" s="3"/>
      <c r="W81" s="3"/>
      <c r="X81" s="3"/>
      <c r="Y81" s="3"/>
      <c r="Z81" s="3"/>
    </row>
    <row r="82" spans="1:26" ht="15" x14ac:dyDescent="0.25">
      <c r="A82" s="3"/>
      <c r="B82" s="3"/>
      <c r="C82" s="3"/>
      <c r="D82" s="3"/>
      <c r="E82" s="3"/>
      <c r="F82" s="3"/>
      <c r="G82" s="3"/>
      <c r="H82" s="3"/>
      <c r="I82" s="3"/>
      <c r="J82" s="3"/>
      <c r="K82" s="3"/>
      <c r="L82" s="3"/>
      <c r="M82" s="3"/>
      <c r="N82" s="3"/>
      <c r="O82" s="3"/>
      <c r="P82" s="3"/>
      <c r="Q82" s="3"/>
      <c r="R82" s="3"/>
      <c r="S82" s="3"/>
      <c r="T82" s="3"/>
      <c r="U82" s="3"/>
      <c r="V82" s="3"/>
      <c r="W82" s="3"/>
      <c r="X82" s="3"/>
      <c r="Y82" s="3"/>
      <c r="Z82" s="3"/>
    </row>
    <row r="83" spans="1:26" ht="15" x14ac:dyDescent="0.25">
      <c r="A83" s="3"/>
      <c r="B83" s="3"/>
      <c r="C83" s="3"/>
      <c r="D83" s="3"/>
      <c r="E83" s="3"/>
      <c r="F83" s="3"/>
      <c r="G83" s="3"/>
      <c r="H83" s="3"/>
      <c r="I83" s="3"/>
      <c r="J83" s="3"/>
      <c r="K83" s="3"/>
      <c r="L83" s="3"/>
      <c r="M83" s="3"/>
      <c r="N83" s="3"/>
      <c r="O83" s="3"/>
      <c r="P83" s="3"/>
      <c r="Q83" s="3"/>
      <c r="R83" s="3"/>
      <c r="S83" s="3"/>
      <c r="T83" s="3"/>
      <c r="U83" s="3"/>
      <c r="V83" s="3"/>
      <c r="W83" s="3"/>
      <c r="X83" s="3"/>
      <c r="Y83" s="3"/>
      <c r="Z83" s="3"/>
    </row>
    <row r="84" spans="1:26" ht="15" x14ac:dyDescent="0.25">
      <c r="A84" s="3"/>
      <c r="B84" s="3"/>
      <c r="C84" s="3"/>
      <c r="D84" s="3"/>
      <c r="E84" s="3"/>
      <c r="F84" s="3"/>
      <c r="G84" s="3"/>
      <c r="H84" s="3"/>
      <c r="I84" s="3"/>
      <c r="J84" s="3"/>
      <c r="K84" s="3"/>
      <c r="L84" s="3"/>
      <c r="M84" s="3"/>
      <c r="N84" s="3"/>
      <c r="O84" s="3"/>
      <c r="P84" s="3"/>
      <c r="Q84" s="3"/>
      <c r="R84" s="3"/>
      <c r="S84" s="3"/>
      <c r="T84" s="3"/>
      <c r="U84" s="3"/>
      <c r="V84" s="3"/>
      <c r="W84" s="3"/>
      <c r="X84" s="3"/>
      <c r="Y84" s="3"/>
      <c r="Z84" s="3"/>
    </row>
    <row r="85" spans="1:26" ht="15" x14ac:dyDescent="0.25">
      <c r="A85" s="3"/>
      <c r="B85" s="3"/>
      <c r="C85" s="3"/>
      <c r="D85" s="3"/>
      <c r="E85" s="3"/>
      <c r="F85" s="3"/>
      <c r="G85" s="3"/>
      <c r="H85" s="3"/>
      <c r="I85" s="3"/>
      <c r="J85" s="3"/>
      <c r="K85" s="3"/>
      <c r="L85" s="3"/>
      <c r="M85" s="3"/>
      <c r="N85" s="3"/>
      <c r="O85" s="3"/>
      <c r="P85" s="3"/>
      <c r="Q85" s="3"/>
      <c r="R85" s="3"/>
      <c r="S85" s="3"/>
      <c r="T85" s="3"/>
      <c r="U85" s="3"/>
      <c r="V85" s="3"/>
      <c r="W85" s="3"/>
      <c r="X85" s="3"/>
      <c r="Y85" s="3"/>
      <c r="Z85" s="3"/>
    </row>
    <row r="86" spans="1:26" ht="15" x14ac:dyDescent="0.25">
      <c r="A86" s="3"/>
      <c r="B86" s="3"/>
      <c r="C86" s="3"/>
      <c r="D86" s="3"/>
      <c r="E86" s="3"/>
      <c r="F86" s="3"/>
      <c r="G86" s="3"/>
      <c r="H86" s="3"/>
      <c r="I86" s="3"/>
      <c r="J86" s="3"/>
      <c r="K86" s="3"/>
      <c r="L86" s="3"/>
      <c r="M86" s="3"/>
      <c r="N86" s="3"/>
      <c r="O86" s="3"/>
      <c r="P86" s="3"/>
      <c r="Q86" s="3"/>
      <c r="R86" s="3"/>
      <c r="S86" s="3"/>
      <c r="T86" s="3"/>
      <c r="U86" s="3"/>
      <c r="V86" s="3"/>
      <c r="W86" s="3"/>
      <c r="X86" s="3"/>
      <c r="Y86" s="3"/>
      <c r="Z86" s="3"/>
    </row>
    <row r="87" spans="1:26" ht="15" x14ac:dyDescent="0.25">
      <c r="A87" s="3"/>
      <c r="B87" s="3"/>
      <c r="C87" s="3"/>
      <c r="D87" s="3"/>
      <c r="E87" s="3"/>
      <c r="F87" s="3"/>
      <c r="G87" s="3"/>
      <c r="H87" s="3"/>
      <c r="I87" s="3"/>
      <c r="J87" s="3"/>
      <c r="K87" s="3"/>
      <c r="L87" s="3"/>
      <c r="M87" s="3"/>
      <c r="N87" s="3"/>
      <c r="O87" s="3"/>
      <c r="P87" s="3"/>
      <c r="Q87" s="3"/>
      <c r="R87" s="3"/>
      <c r="S87" s="3"/>
      <c r="T87" s="3"/>
      <c r="U87" s="3"/>
      <c r="V87" s="3"/>
      <c r="W87" s="3"/>
      <c r="X87" s="3"/>
      <c r="Y87" s="3"/>
      <c r="Z87" s="3"/>
    </row>
    <row r="88" spans="1:26" ht="15" x14ac:dyDescent="0.25">
      <c r="A88" s="3"/>
      <c r="B88" s="3"/>
      <c r="C88" s="3"/>
      <c r="D88" s="3"/>
      <c r="E88" s="3"/>
      <c r="F88" s="3"/>
      <c r="G88" s="3"/>
      <c r="H88" s="3"/>
      <c r="I88" s="3"/>
      <c r="J88" s="3"/>
      <c r="K88" s="3"/>
      <c r="L88" s="3"/>
      <c r="M88" s="3"/>
      <c r="N88" s="3"/>
      <c r="O88" s="3"/>
      <c r="P88" s="3"/>
      <c r="Q88" s="3"/>
      <c r="R88" s="3"/>
      <c r="S88" s="3"/>
      <c r="T88" s="3"/>
      <c r="U88" s="3"/>
      <c r="V88" s="3"/>
      <c r="W88" s="3"/>
      <c r="X88" s="3"/>
      <c r="Y88" s="3"/>
      <c r="Z88" s="3"/>
    </row>
    <row r="89" spans="1:26" ht="15" x14ac:dyDescent="0.25">
      <c r="A89" s="3"/>
      <c r="B89" s="3"/>
      <c r="C89" s="3"/>
      <c r="D89" s="3"/>
      <c r="E89" s="3"/>
      <c r="F89" s="3"/>
      <c r="G89" s="3"/>
      <c r="H89" s="3"/>
      <c r="I89" s="3"/>
      <c r="J89" s="3"/>
      <c r="K89" s="3"/>
      <c r="L89" s="3"/>
      <c r="M89" s="3"/>
      <c r="N89" s="3"/>
      <c r="O89" s="3"/>
      <c r="P89" s="3"/>
      <c r="Q89" s="3"/>
      <c r="R89" s="3"/>
      <c r="S89" s="3"/>
      <c r="T89" s="3"/>
      <c r="U89" s="3"/>
      <c r="V89" s="3"/>
      <c r="W89" s="3"/>
      <c r="X89" s="3"/>
      <c r="Y89" s="3"/>
      <c r="Z89" s="3"/>
    </row>
    <row r="90" spans="1:26" ht="15" x14ac:dyDescent="0.25">
      <c r="A90" s="3"/>
      <c r="B90" s="3"/>
      <c r="C90" s="3"/>
      <c r="D90" s="3"/>
      <c r="E90" s="3"/>
      <c r="F90" s="3"/>
      <c r="G90" s="3"/>
      <c r="H90" s="3"/>
      <c r="I90" s="3"/>
      <c r="J90" s="3"/>
      <c r="K90" s="3"/>
      <c r="L90" s="3"/>
      <c r="M90" s="3"/>
      <c r="N90" s="3"/>
      <c r="O90" s="3"/>
      <c r="P90" s="3"/>
      <c r="Q90" s="3"/>
      <c r="R90" s="3"/>
      <c r="S90" s="3"/>
      <c r="T90" s="3"/>
      <c r="U90" s="3"/>
      <c r="V90" s="3"/>
      <c r="W90" s="3"/>
      <c r="X90" s="3"/>
      <c r="Y90" s="3"/>
      <c r="Z90" s="3"/>
    </row>
    <row r="91" spans="1:26" ht="15" x14ac:dyDescent="0.25">
      <c r="A91" s="3"/>
      <c r="B91" s="3"/>
      <c r="C91" s="3"/>
      <c r="D91" s="3"/>
      <c r="E91" s="3"/>
      <c r="F91" s="3"/>
      <c r="G91" s="3"/>
      <c r="H91" s="3"/>
      <c r="I91" s="3"/>
      <c r="J91" s="3"/>
      <c r="K91" s="3"/>
      <c r="L91" s="3"/>
      <c r="M91" s="3"/>
      <c r="N91" s="3"/>
      <c r="O91" s="3"/>
      <c r="P91" s="3"/>
      <c r="Q91" s="3"/>
      <c r="R91" s="3"/>
      <c r="S91" s="3"/>
      <c r="T91" s="3"/>
      <c r="U91" s="3"/>
      <c r="V91" s="3"/>
      <c r="W91" s="3"/>
      <c r="X91" s="3"/>
      <c r="Y91" s="3"/>
      <c r="Z91" s="3"/>
    </row>
    <row r="92" spans="1:26" ht="15" x14ac:dyDescent="0.25">
      <c r="A92" s="3"/>
      <c r="B92" s="3"/>
      <c r="C92" s="3"/>
      <c r="D92" s="3"/>
      <c r="E92" s="3"/>
      <c r="F92" s="3"/>
      <c r="G92" s="3"/>
      <c r="H92" s="3"/>
      <c r="I92" s="3"/>
      <c r="J92" s="3"/>
      <c r="K92" s="3"/>
      <c r="L92" s="3"/>
      <c r="M92" s="3"/>
      <c r="N92" s="3"/>
      <c r="O92" s="3"/>
      <c r="P92" s="3"/>
      <c r="Q92" s="3"/>
      <c r="R92" s="3"/>
      <c r="S92" s="3"/>
      <c r="T92" s="3"/>
      <c r="U92" s="3"/>
      <c r="V92" s="3"/>
      <c r="W92" s="3"/>
      <c r="X92" s="3"/>
      <c r="Y92" s="3"/>
      <c r="Z92" s="3"/>
    </row>
    <row r="93" spans="1:26" ht="15" x14ac:dyDescent="0.25">
      <c r="A93" s="3"/>
      <c r="B93" s="3"/>
      <c r="C93" s="3"/>
      <c r="D93" s="3"/>
      <c r="E93" s="3"/>
      <c r="F93" s="3"/>
      <c r="G93" s="3"/>
      <c r="H93" s="3"/>
      <c r="I93" s="3"/>
      <c r="J93" s="3"/>
      <c r="K93" s="3"/>
      <c r="L93" s="3"/>
      <c r="M93" s="3"/>
      <c r="N93" s="3"/>
      <c r="O93" s="3"/>
      <c r="P93" s="3"/>
      <c r="Q93" s="3"/>
      <c r="R93" s="3"/>
      <c r="S93" s="3"/>
      <c r="T93" s="3"/>
      <c r="U93" s="3"/>
      <c r="V93" s="3"/>
      <c r="W93" s="3"/>
      <c r="X93" s="3"/>
      <c r="Y93" s="3"/>
      <c r="Z93" s="3"/>
    </row>
    <row r="94" spans="1:26" ht="15" x14ac:dyDescent="0.25">
      <c r="A94" s="3"/>
      <c r="B94" s="3"/>
      <c r="C94" s="3"/>
      <c r="D94" s="3"/>
      <c r="E94" s="3"/>
      <c r="F94" s="3"/>
      <c r="G94" s="3"/>
      <c r="H94" s="3"/>
      <c r="I94" s="3"/>
      <c r="J94" s="3"/>
      <c r="K94" s="3"/>
      <c r="L94" s="3"/>
      <c r="M94" s="3"/>
      <c r="N94" s="3"/>
      <c r="O94" s="3"/>
      <c r="P94" s="3"/>
      <c r="Q94" s="3"/>
      <c r="R94" s="3"/>
      <c r="S94" s="3"/>
      <c r="T94" s="3"/>
      <c r="U94" s="3"/>
      <c r="V94" s="3"/>
      <c r="W94" s="3"/>
      <c r="X94" s="3"/>
      <c r="Y94" s="3"/>
      <c r="Z94" s="3"/>
    </row>
    <row r="95" spans="1:26" ht="15" x14ac:dyDescent="0.25">
      <c r="A95" s="3"/>
      <c r="B95" s="3"/>
      <c r="C95" s="3"/>
      <c r="D95" s="3"/>
      <c r="E95" s="3"/>
      <c r="F95" s="3"/>
      <c r="G95" s="3"/>
      <c r="H95" s="3"/>
      <c r="I95" s="3"/>
      <c r="J95" s="3"/>
      <c r="K95" s="3"/>
      <c r="L95" s="3"/>
      <c r="M95" s="3"/>
      <c r="N95" s="3"/>
      <c r="O95" s="3"/>
      <c r="P95" s="3"/>
      <c r="Q95" s="3"/>
      <c r="R95" s="3"/>
      <c r="S95" s="3"/>
      <c r="T95" s="3"/>
      <c r="U95" s="3"/>
      <c r="V95" s="3"/>
      <c r="W95" s="3"/>
      <c r="X95" s="3"/>
      <c r="Y95" s="3"/>
      <c r="Z95" s="3"/>
    </row>
    <row r="96" spans="1:26" ht="15" x14ac:dyDescent="0.25">
      <c r="A96" s="3"/>
      <c r="B96" s="3"/>
      <c r="C96" s="3"/>
      <c r="D96" s="3"/>
      <c r="E96" s="3"/>
      <c r="F96" s="3"/>
      <c r="G96" s="3"/>
      <c r="H96" s="3"/>
      <c r="I96" s="3"/>
      <c r="J96" s="3"/>
      <c r="K96" s="3"/>
      <c r="L96" s="3"/>
      <c r="M96" s="3"/>
      <c r="N96" s="3"/>
      <c r="O96" s="3"/>
      <c r="P96" s="3"/>
      <c r="Q96" s="3"/>
      <c r="R96" s="3"/>
      <c r="S96" s="3"/>
      <c r="T96" s="3"/>
      <c r="U96" s="3"/>
      <c r="V96" s="3"/>
      <c r="W96" s="3"/>
      <c r="X96" s="3"/>
      <c r="Y96" s="3"/>
      <c r="Z96" s="3"/>
    </row>
    <row r="97" spans="1:26" ht="15" x14ac:dyDescent="0.25">
      <c r="A97" s="3"/>
      <c r="B97" s="3"/>
      <c r="C97" s="3"/>
      <c r="D97" s="3"/>
      <c r="E97" s="3"/>
      <c r="F97" s="3"/>
      <c r="G97" s="3"/>
      <c r="H97" s="3"/>
      <c r="I97" s="3"/>
      <c r="J97" s="3"/>
      <c r="K97" s="3"/>
      <c r="L97" s="3"/>
      <c r="M97" s="3"/>
      <c r="N97" s="3"/>
      <c r="O97" s="3"/>
      <c r="P97" s="3"/>
      <c r="Q97" s="3"/>
      <c r="R97" s="3"/>
      <c r="S97" s="3"/>
      <c r="T97" s="3"/>
      <c r="U97" s="3"/>
      <c r="V97" s="3"/>
      <c r="W97" s="3"/>
      <c r="X97" s="3"/>
      <c r="Y97" s="3"/>
      <c r="Z97" s="3"/>
    </row>
    <row r="98" spans="1:26" ht="15" x14ac:dyDescent="0.25">
      <c r="A98" s="3"/>
      <c r="B98" s="3"/>
      <c r="C98" s="3"/>
      <c r="D98" s="3"/>
      <c r="E98" s="3"/>
      <c r="F98" s="3"/>
      <c r="G98" s="3"/>
      <c r="H98" s="3"/>
      <c r="I98" s="3"/>
      <c r="J98" s="3"/>
      <c r="K98" s="3"/>
      <c r="L98" s="3"/>
      <c r="M98" s="3"/>
      <c r="N98" s="3"/>
      <c r="O98" s="3"/>
      <c r="P98" s="3"/>
      <c r="Q98" s="3"/>
      <c r="R98" s="3"/>
      <c r="S98" s="3"/>
      <c r="T98" s="3"/>
      <c r="U98" s="3"/>
      <c r="V98" s="3"/>
      <c r="W98" s="3"/>
      <c r="X98" s="3"/>
      <c r="Y98" s="3"/>
      <c r="Z98" s="3"/>
    </row>
    <row r="99" spans="1:26" ht="15" x14ac:dyDescent="0.25">
      <c r="A99" s="3"/>
      <c r="B99" s="3"/>
      <c r="C99" s="3"/>
      <c r="D99" s="3"/>
      <c r="E99" s="3"/>
      <c r="F99" s="3"/>
      <c r="G99" s="3"/>
      <c r="H99" s="3"/>
      <c r="I99" s="3"/>
      <c r="J99" s="3"/>
      <c r="K99" s="3"/>
      <c r="L99" s="3"/>
      <c r="M99" s="3"/>
      <c r="N99" s="3"/>
      <c r="O99" s="3"/>
      <c r="P99" s="3"/>
      <c r="Q99" s="3"/>
      <c r="R99" s="3"/>
      <c r="S99" s="3"/>
      <c r="T99" s="3"/>
      <c r="U99" s="3"/>
      <c r="V99" s="3"/>
      <c r="W99" s="3"/>
      <c r="X99" s="3"/>
      <c r="Y99" s="3"/>
      <c r="Z99" s="3"/>
    </row>
    <row r="100" spans="1:26" ht="15" x14ac:dyDescent="0.25">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row>
    <row r="101" spans="1:26" ht="15" x14ac:dyDescent="0.25">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row>
    <row r="102" spans="1:26" ht="14.25" x14ac:dyDescent="0.2">
      <c r="J102"/>
      <c r="K102"/>
      <c r="L102"/>
    </row>
    <row r="103" spans="1:26" ht="14.25" x14ac:dyDescent="0.2">
      <c r="J103"/>
      <c r="K103"/>
      <c r="L103"/>
    </row>
    <row r="104" spans="1:26" ht="14.25" x14ac:dyDescent="0.2">
      <c r="J104"/>
      <c r="K104"/>
      <c r="L104"/>
    </row>
    <row r="105" spans="1:26" ht="14.25" x14ac:dyDescent="0.2">
      <c r="J105"/>
      <c r="K105"/>
      <c r="L105"/>
    </row>
    <row r="106" spans="1:26" ht="14.25" x14ac:dyDescent="0.2">
      <c r="J106"/>
      <c r="K106"/>
      <c r="L106"/>
    </row>
    <row r="107" spans="1:26" ht="14.25" x14ac:dyDescent="0.2">
      <c r="J107"/>
      <c r="K107"/>
      <c r="L107"/>
    </row>
  </sheetData>
  <conditionalFormatting sqref="H62">
    <cfRule type="cellIs" dxfId="4" priority="2" stopIfTrue="1" operator="lessThan">
      <formula>$E$37</formula>
    </cfRule>
  </conditionalFormatting>
  <conditionalFormatting sqref="H63">
    <cfRule type="expression" dxfId="3" priority="1" stopIfTrue="1">
      <formula>$E$37&lt;=$H$62</formula>
    </cfRule>
  </conditionalFormatting>
  <conditionalFormatting sqref="O62">
    <cfRule type="cellIs" dxfId="2" priority="3" stopIfTrue="1" operator="lessThan">
      <formula>$M$37</formula>
    </cfRule>
  </conditionalFormatting>
  <conditionalFormatting sqref="V62">
    <cfRule type="cellIs" dxfId="1" priority="4" stopIfTrue="1" operator="lessThan">
      <formula>$T$37</formula>
    </cfRule>
  </conditionalFormatting>
  <conditionalFormatting sqref="V63">
    <cfRule type="expression" dxfId="0" priority="5" stopIfTrue="1">
      <formula>$T$37&lt;$V$62</formula>
    </cfRule>
  </conditionalFormatting>
  <pageMargins left="0.7" right="0.7" top="0.75" bottom="0.75" header="0.3" footer="0.3"/>
  <drawing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700-000000000000}">
          <x14:formula1>
            <xm:f>'C:\Users\User\AppData\Local\Microsoft\Windows\Temporary Internet Files\Content.Outlook\5ZQKNRJ3\[DRAFT MUDs Storage Calculation Checksheet 06 October 2014 V4R0 - 14 Upper Queen St.xlsm]Assumptions Used'!#REF!</xm:f>
          </x14:formula1>
          <xm:sqref>H16 H19:H20 H13:H14 H5</xm:sqref>
        </x14:dataValidation>
        <x14:dataValidation type="list" allowBlank="1" showInputMessage="1" showErrorMessage="1" xr:uid="{00000000-0002-0000-0700-000001000000}">
          <x14:formula1>
            <xm:f>'C:\Users\User\AppData\Local\Microsoft\Windows\Temporary Internet Files\Content.Outlook\5ZQKNRJ3\[DRAFT MUDs Storage Calculation Checksheet 06 October 2014 V4R0 - 14 Upper Queen St.xlsm]Sheet1'!#REF!</xm:f>
          </x14:formula1>
          <xm:sqref>N13:N16 N5</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rgb="FFFFCC66"/>
  </sheetPr>
  <dimension ref="A1:AQ115"/>
  <sheetViews>
    <sheetView showGridLines="0" showRowColHeaders="0" zoomScale="80" zoomScaleNormal="80" workbookViewId="0">
      <selection activeCell="E12" sqref="E12"/>
    </sheetView>
  </sheetViews>
  <sheetFormatPr defaultColWidth="9" defaultRowHeight="15" x14ac:dyDescent="0.25"/>
  <cols>
    <col min="1" max="1" width="5.75" style="4" customWidth="1"/>
    <col min="2" max="2" width="1.875" style="4" customWidth="1"/>
    <col min="3" max="3" width="34.375" style="4" customWidth="1"/>
    <col min="4" max="4" width="29" style="4" bestFit="1" customWidth="1"/>
    <col min="5" max="5" width="17.25" style="4" bestFit="1" customWidth="1"/>
    <col min="6" max="6" width="21.375" style="4" bestFit="1" customWidth="1"/>
    <col min="7" max="7" width="19.75" style="4" customWidth="1"/>
    <col min="8" max="8" width="15.625" style="4" customWidth="1"/>
    <col min="9" max="9" width="6.25" style="4" customWidth="1"/>
    <col min="10" max="16384" width="9" style="4"/>
  </cols>
  <sheetData>
    <row r="1" spans="1:43" x14ac:dyDescent="0.25">
      <c r="A1" s="3"/>
      <c r="B1" s="3"/>
      <c r="C1" s="3"/>
      <c r="D1" s="3"/>
      <c r="E1" s="3"/>
      <c r="F1" s="3"/>
      <c r="G1" s="3"/>
      <c r="H1" s="3"/>
      <c r="I1" s="3"/>
      <c r="J1" s="3"/>
      <c r="K1" s="3"/>
      <c r="L1" s="3"/>
      <c r="M1" s="3"/>
      <c r="N1" s="3"/>
      <c r="O1" s="3"/>
      <c r="P1" s="3"/>
      <c r="Q1" s="3"/>
      <c r="R1" s="3"/>
      <c r="S1" s="3"/>
      <c r="T1" s="3"/>
      <c r="U1" s="3"/>
      <c r="V1" s="3"/>
      <c r="W1" s="3"/>
      <c r="X1" s="3"/>
      <c r="Y1" s="3"/>
      <c r="Z1" s="3"/>
    </row>
    <row r="2" spans="1:43" ht="36" x14ac:dyDescent="0.55000000000000004">
      <c r="A2" s="3"/>
      <c r="B2" s="3"/>
      <c r="C2" s="8" t="s">
        <v>84</v>
      </c>
      <c r="D2" s="2"/>
      <c r="E2" s="3"/>
      <c r="F2" s="3"/>
      <c r="G2" s="3"/>
      <c r="H2" s="3"/>
      <c r="I2" s="3"/>
      <c r="J2" s="3"/>
      <c r="K2" s="3"/>
      <c r="L2" s="3"/>
      <c r="M2" s="3"/>
      <c r="N2" s="3"/>
      <c r="O2" s="3"/>
      <c r="P2" s="3"/>
      <c r="Q2" s="3"/>
      <c r="R2" s="3"/>
      <c r="S2" s="3"/>
      <c r="T2" s="3"/>
      <c r="U2" s="3"/>
      <c r="V2" s="3"/>
      <c r="W2" s="3"/>
      <c r="X2" s="3"/>
      <c r="Y2" s="3"/>
      <c r="Z2" s="3"/>
    </row>
    <row r="3" spans="1:43" s="10" customFormat="1" ht="15" customHeight="1" x14ac:dyDescent="0.3">
      <c r="A3" s="3"/>
      <c r="B3" s="3"/>
      <c r="C3" s="3"/>
      <c r="D3" s="3"/>
      <c r="E3" s="3"/>
      <c r="F3" s="3"/>
      <c r="G3" s="3"/>
      <c r="H3" s="3"/>
      <c r="I3" s="3"/>
      <c r="J3" s="3"/>
      <c r="K3" s="3"/>
      <c r="L3" s="3"/>
      <c r="M3" s="3"/>
      <c r="N3" s="3"/>
      <c r="O3" s="3"/>
      <c r="P3" s="3"/>
      <c r="Q3" s="3"/>
      <c r="R3" s="3"/>
      <c r="S3" s="3"/>
      <c r="T3" s="3"/>
      <c r="U3" s="3"/>
      <c r="V3" s="3"/>
      <c r="W3" s="3"/>
      <c r="X3" s="3"/>
      <c r="Y3" s="3"/>
      <c r="Z3" s="3"/>
      <c r="AA3" s="4"/>
      <c r="AB3" s="4"/>
      <c r="AC3" s="4"/>
      <c r="AD3" s="4"/>
      <c r="AE3" s="4"/>
      <c r="AF3" s="4"/>
      <c r="AG3" s="4"/>
      <c r="AH3" s="4"/>
      <c r="AI3" s="4"/>
      <c r="AJ3" s="4"/>
      <c r="AK3" s="4"/>
      <c r="AL3" s="4"/>
      <c r="AM3" s="4"/>
      <c r="AN3" s="4"/>
      <c r="AO3" s="4"/>
      <c r="AP3" s="4"/>
      <c r="AQ3" s="4"/>
    </row>
    <row r="4" spans="1:43" ht="24.75" customHeight="1" x14ac:dyDescent="0.45">
      <c r="A4" s="3"/>
      <c r="B4" s="3"/>
      <c r="C4" s="9" t="s">
        <v>59</v>
      </c>
      <c r="D4" s="2"/>
      <c r="E4" s="3"/>
      <c r="F4" s="3"/>
      <c r="G4" s="3"/>
      <c r="H4" s="3"/>
      <c r="I4" s="3"/>
      <c r="J4" s="3"/>
      <c r="K4" s="3"/>
      <c r="L4" s="3"/>
      <c r="M4" s="3"/>
      <c r="N4" s="3"/>
      <c r="O4" s="3"/>
      <c r="P4" s="3"/>
      <c r="Q4" s="3"/>
      <c r="R4" s="3"/>
      <c r="S4" s="3"/>
      <c r="T4" s="3"/>
      <c r="U4" s="3"/>
      <c r="V4" s="3"/>
      <c r="W4" s="3"/>
      <c r="X4" s="3"/>
      <c r="Y4" s="3"/>
      <c r="Z4" s="3"/>
    </row>
    <row r="5" spans="1:43" ht="14.25" customHeight="1" x14ac:dyDescent="0.25">
      <c r="A5" s="3"/>
      <c r="B5" s="49"/>
      <c r="C5" s="49"/>
      <c r="D5" s="49"/>
      <c r="E5" s="49"/>
      <c r="F5" s="49"/>
      <c r="G5" s="49"/>
      <c r="H5" s="49"/>
      <c r="I5" s="49"/>
      <c r="J5" s="3"/>
      <c r="K5" s="3"/>
      <c r="L5" s="3"/>
      <c r="M5" s="3"/>
      <c r="N5" s="3"/>
      <c r="O5" s="3"/>
      <c r="P5" s="3"/>
      <c r="Q5" s="3"/>
      <c r="R5" s="3"/>
      <c r="S5" s="3"/>
      <c r="T5" s="3"/>
      <c r="U5" s="3"/>
      <c r="V5" s="3"/>
      <c r="W5" s="3"/>
      <c r="X5" s="3"/>
      <c r="Y5" s="3"/>
      <c r="Z5" s="3"/>
    </row>
    <row r="6" spans="1:43" x14ac:dyDescent="0.25">
      <c r="A6" s="3"/>
      <c r="B6" s="49"/>
      <c r="C6" s="328" t="s">
        <v>8</v>
      </c>
      <c r="D6" s="328"/>
      <c r="E6" s="5">
        <v>60</v>
      </c>
      <c r="F6" s="49" t="s">
        <v>16</v>
      </c>
      <c r="G6" s="49"/>
      <c r="H6" s="49"/>
      <c r="I6" s="49"/>
      <c r="J6" s="3"/>
      <c r="K6" s="3"/>
      <c r="L6" s="3"/>
      <c r="M6" s="3"/>
      <c r="N6" s="3"/>
      <c r="O6" s="3"/>
      <c r="P6" s="3"/>
      <c r="Q6" s="3"/>
      <c r="R6" s="3"/>
      <c r="S6" s="3"/>
      <c r="T6" s="3"/>
      <c r="U6" s="3"/>
      <c r="V6" s="3"/>
      <c r="W6" s="3"/>
      <c r="X6" s="3"/>
      <c r="Y6" s="3"/>
      <c r="Z6" s="3"/>
    </row>
    <row r="7" spans="1:43" x14ac:dyDescent="0.25">
      <c r="A7" s="3"/>
      <c r="B7" s="49"/>
      <c r="C7" s="49" t="s">
        <v>9</v>
      </c>
      <c r="D7" s="49"/>
      <c r="E7" s="5">
        <v>2</v>
      </c>
      <c r="F7" s="49" t="s">
        <v>4</v>
      </c>
      <c r="G7" s="49"/>
      <c r="H7" s="49"/>
      <c r="I7" s="49"/>
      <c r="J7" s="3"/>
      <c r="K7" s="3"/>
      <c r="L7" s="3"/>
      <c r="M7" s="3"/>
      <c r="N7" s="3"/>
      <c r="O7" s="3"/>
      <c r="P7" s="3"/>
      <c r="Q7" s="3"/>
      <c r="R7" s="3"/>
      <c r="S7" s="3"/>
      <c r="T7" s="3"/>
      <c r="U7" s="3"/>
      <c r="V7" s="3"/>
      <c r="W7" s="3"/>
      <c r="X7" s="3"/>
      <c r="Y7" s="3"/>
      <c r="Z7" s="3"/>
    </row>
    <row r="8" spans="1:43" x14ac:dyDescent="0.25">
      <c r="A8" s="3"/>
      <c r="B8" s="49"/>
      <c r="C8" s="49" t="s">
        <v>5</v>
      </c>
      <c r="D8" s="49"/>
      <c r="E8" s="6">
        <v>0.42</v>
      </c>
      <c r="F8" s="49" t="s">
        <v>17</v>
      </c>
      <c r="G8" s="49"/>
      <c r="H8" s="49"/>
      <c r="I8" s="49"/>
      <c r="J8" s="3"/>
      <c r="K8" s="3"/>
      <c r="L8" s="3"/>
      <c r="M8" s="3"/>
      <c r="N8" s="3"/>
      <c r="O8" s="3"/>
      <c r="P8" s="3"/>
      <c r="Q8" s="3"/>
      <c r="R8" s="3"/>
      <c r="S8" s="3"/>
      <c r="T8" s="3"/>
      <c r="U8" s="3"/>
      <c r="V8" s="3"/>
      <c r="W8" s="3"/>
      <c r="X8" s="3"/>
      <c r="Y8" s="3"/>
      <c r="Z8" s="3"/>
    </row>
    <row r="9" spans="1:43" x14ac:dyDescent="0.25">
      <c r="A9" s="3"/>
      <c r="B9" s="49"/>
      <c r="C9" s="49" t="s">
        <v>6</v>
      </c>
      <c r="D9" s="49"/>
      <c r="E9" s="6">
        <v>0.52</v>
      </c>
      <c r="F9" s="49" t="s">
        <v>17</v>
      </c>
      <c r="G9" s="49"/>
      <c r="H9" s="49"/>
      <c r="I9" s="49"/>
      <c r="J9" s="3"/>
      <c r="K9" s="3"/>
      <c r="L9" s="3"/>
      <c r="M9" s="3"/>
      <c r="N9" s="3"/>
      <c r="O9" s="3"/>
      <c r="P9" s="3"/>
      <c r="Q9" s="3"/>
      <c r="R9" s="3"/>
      <c r="S9" s="3"/>
      <c r="T9" s="3"/>
      <c r="U9" s="3"/>
      <c r="V9" s="3"/>
      <c r="W9" s="3"/>
      <c r="X9" s="3"/>
      <c r="Y9" s="3"/>
      <c r="Z9" s="3"/>
    </row>
    <row r="10" spans="1:43" x14ac:dyDescent="0.25">
      <c r="A10" s="3"/>
      <c r="B10" s="49"/>
      <c r="C10" s="49" t="s">
        <v>7</v>
      </c>
      <c r="D10" s="49"/>
      <c r="E10" s="6">
        <v>0.06</v>
      </c>
      <c r="F10" s="49" t="s">
        <v>17</v>
      </c>
      <c r="G10" s="49"/>
      <c r="H10" s="49"/>
      <c r="I10" s="49"/>
      <c r="J10" s="3"/>
      <c r="K10" s="3"/>
      <c r="L10" s="3"/>
      <c r="M10" s="3"/>
      <c r="N10" s="3"/>
      <c r="O10" s="3"/>
      <c r="P10" s="3"/>
      <c r="Q10" s="3"/>
      <c r="R10" s="3"/>
      <c r="S10" s="3"/>
      <c r="T10" s="3"/>
      <c r="U10" s="3"/>
      <c r="V10" s="3"/>
      <c r="W10" s="3"/>
      <c r="X10" s="3"/>
      <c r="Y10" s="3"/>
      <c r="Z10" s="3"/>
    </row>
    <row r="11" spans="1:43" x14ac:dyDescent="0.25">
      <c r="A11" s="3"/>
      <c r="B11" s="49"/>
      <c r="C11" s="49" t="s">
        <v>186</v>
      </c>
      <c r="D11" s="49"/>
      <c r="E11" s="6">
        <v>0.2</v>
      </c>
      <c r="F11" s="49" t="s">
        <v>17</v>
      </c>
      <c r="G11" s="49"/>
      <c r="H11" s="49"/>
      <c r="I11" s="49"/>
      <c r="J11" s="3"/>
      <c r="K11" s="3"/>
      <c r="L11" s="3"/>
      <c r="M11" s="3"/>
      <c r="N11" s="3"/>
      <c r="O11" s="3"/>
      <c r="P11" s="3"/>
      <c r="Q11" s="3"/>
      <c r="R11" s="3"/>
      <c r="S11" s="3"/>
      <c r="T11" s="3"/>
      <c r="U11" s="3"/>
      <c r="V11" s="3"/>
      <c r="W11" s="3"/>
      <c r="X11" s="3"/>
      <c r="Y11" s="3"/>
      <c r="Z11" s="3"/>
    </row>
    <row r="12" spans="1:43" x14ac:dyDescent="0.25">
      <c r="A12" s="3"/>
      <c r="B12" s="49"/>
      <c r="C12" s="49" t="s">
        <v>255</v>
      </c>
      <c r="D12" s="49"/>
      <c r="E12" s="86">
        <v>0.08</v>
      </c>
      <c r="F12" s="49" t="s">
        <v>17</v>
      </c>
      <c r="G12" s="49"/>
      <c r="H12" s="49"/>
      <c r="I12" s="49"/>
      <c r="J12" s="3"/>
      <c r="K12" s="3"/>
      <c r="L12" s="3"/>
      <c r="M12" s="3"/>
      <c r="N12" s="3"/>
      <c r="O12" s="3"/>
      <c r="P12" s="3"/>
      <c r="Q12" s="3"/>
      <c r="R12" s="3"/>
      <c r="S12" s="3"/>
      <c r="T12" s="3"/>
      <c r="U12" s="3"/>
      <c r="V12" s="3"/>
      <c r="W12" s="3"/>
      <c r="X12" s="3"/>
      <c r="Y12" s="3"/>
      <c r="Z12" s="3"/>
    </row>
    <row r="13" spans="1:43" x14ac:dyDescent="0.25">
      <c r="A13" s="3"/>
      <c r="B13" s="49"/>
      <c r="C13" s="49" t="s">
        <v>261</v>
      </c>
      <c r="D13" s="49"/>
      <c r="E13" s="5">
        <v>2</v>
      </c>
      <c r="F13" s="49"/>
      <c r="G13" s="49"/>
      <c r="H13" s="49"/>
      <c r="I13" s="49"/>
      <c r="J13" s="3"/>
      <c r="K13" s="3"/>
      <c r="L13" s="3"/>
      <c r="M13" s="3"/>
      <c r="N13" s="3"/>
      <c r="O13" s="3"/>
      <c r="P13" s="3"/>
      <c r="Q13" s="3"/>
      <c r="R13" s="3"/>
      <c r="S13" s="3"/>
      <c r="T13" s="3"/>
      <c r="U13" s="3"/>
      <c r="V13" s="3"/>
      <c r="W13" s="3"/>
      <c r="X13" s="3"/>
      <c r="Y13" s="3"/>
      <c r="Z13" s="3"/>
    </row>
    <row r="14" spans="1:43" x14ac:dyDescent="0.25">
      <c r="A14" s="3"/>
      <c r="B14" s="49"/>
      <c r="C14" s="49" t="s">
        <v>254</v>
      </c>
      <c r="D14" s="49"/>
      <c r="E14" s="49" t="s">
        <v>65</v>
      </c>
      <c r="F14" s="49" t="s">
        <v>66</v>
      </c>
      <c r="G14" s="88" t="s">
        <v>67</v>
      </c>
      <c r="H14" s="49"/>
      <c r="I14" s="49"/>
      <c r="J14" s="3"/>
      <c r="K14" s="3"/>
      <c r="L14" s="3"/>
      <c r="M14" s="3"/>
      <c r="N14" s="3"/>
      <c r="O14" s="3"/>
      <c r="P14" s="3"/>
      <c r="Q14" s="3"/>
      <c r="R14" s="3"/>
      <c r="S14" s="3"/>
      <c r="T14" s="3"/>
      <c r="U14" s="3"/>
      <c r="V14" s="3"/>
      <c r="W14" s="3"/>
      <c r="X14" s="3"/>
      <c r="Y14" s="3"/>
      <c r="Z14" s="3"/>
    </row>
    <row r="15" spans="1:43" x14ac:dyDescent="0.25">
      <c r="A15" s="3"/>
      <c r="B15" s="49"/>
      <c r="C15" s="49"/>
      <c r="D15" s="49"/>
      <c r="E15" s="87"/>
      <c r="F15" s="87"/>
      <c r="G15" s="87" t="s">
        <v>67</v>
      </c>
      <c r="H15" s="49"/>
      <c r="I15" s="49"/>
      <c r="J15" s="3"/>
      <c r="K15" s="3"/>
      <c r="L15" s="3"/>
      <c r="M15" s="3"/>
      <c r="N15" s="3"/>
      <c r="O15" s="3"/>
      <c r="P15" s="3"/>
      <c r="Q15" s="3"/>
      <c r="R15" s="3"/>
      <c r="S15" s="3"/>
      <c r="T15" s="3"/>
      <c r="U15" s="3"/>
      <c r="V15" s="3"/>
      <c r="W15" s="3"/>
      <c r="X15" s="3"/>
      <c r="Y15" s="3"/>
      <c r="Z15" s="3"/>
    </row>
    <row r="16" spans="1:43" x14ac:dyDescent="0.25">
      <c r="A16" s="3"/>
      <c r="B16" s="49"/>
      <c r="C16" s="49"/>
      <c r="D16" s="49"/>
      <c r="E16" s="87"/>
      <c r="F16" s="87"/>
      <c r="G16" s="87"/>
      <c r="H16" s="49"/>
      <c r="I16" s="49"/>
      <c r="J16" s="3"/>
      <c r="K16" s="3"/>
      <c r="L16" s="3"/>
      <c r="M16" s="3"/>
      <c r="N16" s="3"/>
      <c r="O16" s="3"/>
      <c r="P16" s="3"/>
      <c r="Q16" s="3"/>
      <c r="R16" s="3"/>
      <c r="S16" s="3"/>
      <c r="T16" s="3"/>
      <c r="U16" s="3"/>
      <c r="V16" s="3"/>
      <c r="W16" s="3"/>
      <c r="X16" s="3"/>
      <c r="Y16" s="3"/>
      <c r="Z16" s="3"/>
    </row>
    <row r="17" spans="1:26" x14ac:dyDescent="0.25">
      <c r="A17" s="3"/>
      <c r="B17" s="49"/>
      <c r="C17" s="49" t="s">
        <v>52</v>
      </c>
      <c r="D17" s="49"/>
      <c r="E17" s="49" t="s">
        <v>11</v>
      </c>
      <c r="F17" s="68" t="s">
        <v>49</v>
      </c>
      <c r="G17" s="68" t="s">
        <v>53</v>
      </c>
      <c r="H17" s="49"/>
      <c r="I17" s="49"/>
      <c r="J17" s="3"/>
      <c r="K17" s="3"/>
      <c r="L17" s="3"/>
      <c r="M17" s="3"/>
      <c r="N17" s="3"/>
      <c r="O17" s="3"/>
      <c r="P17" s="3"/>
      <c r="Q17" s="3"/>
      <c r="R17" s="3"/>
      <c r="S17" s="3"/>
      <c r="T17" s="3"/>
      <c r="U17" s="3"/>
      <c r="V17" s="3"/>
      <c r="W17" s="3"/>
      <c r="X17" s="3"/>
      <c r="Y17" s="3"/>
      <c r="Z17" s="3"/>
    </row>
    <row r="18" spans="1:26" ht="45" x14ac:dyDescent="0.25">
      <c r="A18" s="3"/>
      <c r="B18" s="49"/>
      <c r="C18" s="50" t="s">
        <v>73</v>
      </c>
      <c r="D18" s="49"/>
      <c r="E18" s="69" t="s">
        <v>74</v>
      </c>
      <c r="F18" s="69" t="s">
        <v>75</v>
      </c>
      <c r="G18" s="69" t="s">
        <v>76</v>
      </c>
      <c r="H18" s="49"/>
      <c r="I18" s="49"/>
      <c r="J18" s="3"/>
      <c r="K18" s="3"/>
      <c r="L18" s="3"/>
      <c r="M18" s="3"/>
      <c r="N18" s="3"/>
      <c r="O18" s="3"/>
      <c r="P18" s="3"/>
      <c r="Q18" s="3"/>
      <c r="R18" s="3"/>
      <c r="S18" s="3"/>
      <c r="T18" s="3"/>
      <c r="U18" s="3"/>
      <c r="V18" s="3"/>
      <c r="W18" s="3"/>
      <c r="X18" s="3"/>
      <c r="Y18" s="3"/>
      <c r="Z18" s="3"/>
    </row>
    <row r="19" spans="1:26" x14ac:dyDescent="0.25">
      <c r="A19" s="3"/>
      <c r="B19" s="49"/>
      <c r="C19" s="49" t="s">
        <v>60</v>
      </c>
      <c r="D19" s="49"/>
      <c r="E19" s="68" t="s">
        <v>62</v>
      </c>
      <c r="F19" s="68" t="s">
        <v>61</v>
      </c>
      <c r="G19" s="68" t="s">
        <v>77</v>
      </c>
      <c r="H19" s="68" t="s">
        <v>68</v>
      </c>
      <c r="I19" s="49"/>
      <c r="J19" s="3"/>
      <c r="K19" s="3"/>
      <c r="L19" s="3"/>
      <c r="M19" s="3"/>
      <c r="N19" s="3"/>
      <c r="O19" s="3"/>
      <c r="P19" s="3"/>
      <c r="Q19" s="3"/>
      <c r="R19" s="3"/>
      <c r="S19" s="3"/>
      <c r="T19" s="3"/>
      <c r="U19" s="3"/>
      <c r="V19" s="3"/>
      <c r="W19" s="3"/>
      <c r="X19" s="3"/>
      <c r="Y19" s="3"/>
      <c r="Z19" s="3"/>
    </row>
    <row r="20" spans="1:26" x14ac:dyDescent="0.25">
      <c r="A20" s="3"/>
      <c r="B20" s="49"/>
      <c r="C20" s="49"/>
      <c r="D20" s="49"/>
      <c r="E20" s="49"/>
      <c r="F20" s="49"/>
      <c r="G20" s="49"/>
      <c r="H20" s="49"/>
      <c r="I20" s="49"/>
      <c r="J20" s="3"/>
      <c r="K20" s="3"/>
      <c r="L20" s="3"/>
      <c r="M20" s="3"/>
      <c r="N20" s="3"/>
      <c r="O20" s="3"/>
      <c r="P20" s="3"/>
      <c r="Q20" s="3"/>
      <c r="R20" s="3"/>
      <c r="S20" s="3"/>
      <c r="T20" s="3"/>
      <c r="U20" s="3"/>
      <c r="V20" s="3"/>
      <c r="W20" s="3"/>
      <c r="X20" s="3"/>
      <c r="Y20" s="3"/>
      <c r="Z20" s="3"/>
    </row>
    <row r="21" spans="1:26" x14ac:dyDescent="0.25">
      <c r="A21" s="3"/>
      <c r="B21" s="3"/>
      <c r="C21" s="3"/>
      <c r="D21" s="3"/>
      <c r="E21" s="3"/>
      <c r="F21" s="3"/>
      <c r="G21" s="3"/>
      <c r="H21" s="3"/>
      <c r="I21" s="3"/>
      <c r="J21" s="3"/>
      <c r="K21" s="3"/>
      <c r="L21" s="3"/>
      <c r="M21" s="3"/>
      <c r="N21" s="3"/>
      <c r="O21" s="3"/>
      <c r="P21" s="3"/>
      <c r="Q21" s="3"/>
      <c r="R21" s="3"/>
      <c r="S21" s="3"/>
      <c r="T21" s="3"/>
      <c r="U21" s="3"/>
      <c r="V21" s="3"/>
      <c r="W21" s="3"/>
      <c r="X21" s="3"/>
      <c r="Y21" s="3"/>
      <c r="Z21" s="3"/>
    </row>
    <row r="22" spans="1:26" ht="23.25" customHeight="1" x14ac:dyDescent="0.4">
      <c r="A22" s="3"/>
      <c r="B22" s="3"/>
      <c r="C22" s="9" t="s">
        <v>15</v>
      </c>
      <c r="D22" s="3"/>
      <c r="E22" s="3"/>
      <c r="F22" s="3"/>
      <c r="G22" s="3"/>
      <c r="H22" s="3"/>
      <c r="I22" s="3"/>
      <c r="J22" s="3"/>
      <c r="K22" s="3"/>
      <c r="L22" s="3"/>
      <c r="M22" s="3"/>
      <c r="N22" s="3"/>
      <c r="O22" s="3"/>
      <c r="P22" s="3"/>
      <c r="Q22" s="3"/>
      <c r="R22" s="3"/>
      <c r="S22" s="3"/>
      <c r="T22" s="3"/>
      <c r="U22" s="3"/>
      <c r="V22" s="3"/>
      <c r="W22" s="3"/>
      <c r="X22" s="3"/>
      <c r="Y22" s="3"/>
      <c r="Z22" s="3"/>
    </row>
    <row r="23" spans="1:26" ht="17.25" x14ac:dyDescent="0.25">
      <c r="A23" s="3"/>
      <c r="B23" s="49"/>
      <c r="C23" s="49" t="s">
        <v>12</v>
      </c>
      <c r="D23" s="49"/>
      <c r="E23" s="51" t="s">
        <v>0</v>
      </c>
      <c r="F23" s="52" t="s">
        <v>1</v>
      </c>
      <c r="G23" s="52" t="s">
        <v>10</v>
      </c>
      <c r="H23" s="49" t="s">
        <v>239</v>
      </c>
      <c r="I23" s="49"/>
      <c r="J23" s="3"/>
      <c r="K23" s="3"/>
      <c r="L23" s="3"/>
      <c r="M23" s="3"/>
      <c r="N23" s="3"/>
      <c r="O23" s="3"/>
      <c r="P23" s="3"/>
      <c r="Q23" s="3"/>
      <c r="R23" s="3"/>
      <c r="S23" s="3"/>
      <c r="T23" s="3"/>
      <c r="U23" s="3"/>
      <c r="V23" s="3"/>
      <c r="W23" s="3"/>
      <c r="X23" s="3"/>
      <c r="Y23" s="3"/>
      <c r="Z23" s="3"/>
    </row>
    <row r="24" spans="1:26" x14ac:dyDescent="0.25">
      <c r="A24" s="3"/>
      <c r="B24" s="49"/>
      <c r="C24" s="90">
        <v>6</v>
      </c>
      <c r="D24" s="49" t="s">
        <v>228</v>
      </c>
      <c r="E24" s="51"/>
      <c r="F24" s="52"/>
      <c r="G24" s="52"/>
      <c r="H24" s="49"/>
      <c r="I24" s="49"/>
      <c r="J24" s="3"/>
      <c r="K24" s="3"/>
      <c r="L24" s="3"/>
      <c r="M24" s="3"/>
      <c r="N24" s="3"/>
      <c r="O24" s="3"/>
      <c r="P24" s="3"/>
      <c r="Q24" s="3"/>
      <c r="R24" s="3"/>
      <c r="S24" s="3"/>
      <c r="T24" s="3"/>
      <c r="U24" s="3"/>
      <c r="V24" s="3"/>
      <c r="W24" s="3"/>
      <c r="X24" s="3"/>
      <c r="Y24" s="3"/>
      <c r="Z24" s="3"/>
    </row>
    <row r="25" spans="1:26" x14ac:dyDescent="0.25">
      <c r="A25" s="3"/>
      <c r="B25" s="49"/>
      <c r="C25" s="90">
        <v>23</v>
      </c>
      <c r="D25" s="90" t="s">
        <v>229</v>
      </c>
      <c r="E25" s="5">
        <v>320</v>
      </c>
      <c r="F25" s="5">
        <v>390</v>
      </c>
      <c r="G25" s="7">
        <f t="shared" ref="G25:G39" si="0">(E25*F25)/1000000</f>
        <v>0.12479999999999999</v>
      </c>
      <c r="H25" s="5">
        <v>650</v>
      </c>
      <c r="I25" s="49"/>
      <c r="J25" s="3"/>
      <c r="K25" s="3"/>
      <c r="L25" s="3"/>
      <c r="M25" s="3"/>
      <c r="N25" s="3"/>
      <c r="O25" s="3"/>
      <c r="P25" s="3"/>
      <c r="Q25" s="3"/>
      <c r="R25" s="3"/>
      <c r="S25" s="3"/>
      <c r="T25" s="3"/>
      <c r="U25" s="3"/>
      <c r="V25" s="3"/>
      <c r="W25" s="3"/>
      <c r="X25" s="3"/>
      <c r="Y25" s="3"/>
      <c r="Z25" s="3"/>
    </row>
    <row r="26" spans="1:26" x14ac:dyDescent="0.25">
      <c r="A26" s="3"/>
      <c r="B26" s="49"/>
      <c r="C26" s="90">
        <v>80</v>
      </c>
      <c r="D26" s="49"/>
      <c r="E26" s="5">
        <v>530</v>
      </c>
      <c r="F26" s="5">
        <v>450</v>
      </c>
      <c r="G26" s="7">
        <f t="shared" si="0"/>
        <v>0.23849999999999999</v>
      </c>
      <c r="H26" s="5">
        <v>860</v>
      </c>
      <c r="I26" s="49"/>
      <c r="J26" s="3"/>
      <c r="K26" s="3"/>
      <c r="L26" s="3"/>
      <c r="M26" s="3"/>
      <c r="N26" s="3"/>
      <c r="O26" s="3"/>
      <c r="P26" s="3"/>
      <c r="Q26" s="3"/>
      <c r="R26" s="3"/>
      <c r="S26" s="3"/>
      <c r="T26" s="3"/>
      <c r="U26" s="3"/>
      <c r="V26" s="3"/>
      <c r="W26" s="3"/>
      <c r="X26" s="3"/>
      <c r="Y26" s="3"/>
      <c r="Z26" s="3"/>
    </row>
    <row r="27" spans="1:26" x14ac:dyDescent="0.25">
      <c r="A27" s="3"/>
      <c r="B27" s="49"/>
      <c r="C27" s="90">
        <v>120</v>
      </c>
      <c r="D27" s="49"/>
      <c r="E27" s="5">
        <v>545</v>
      </c>
      <c r="F27" s="5">
        <v>480</v>
      </c>
      <c r="G27" s="7">
        <f t="shared" si="0"/>
        <v>0.2616</v>
      </c>
      <c r="H27" s="5">
        <v>930</v>
      </c>
      <c r="I27" s="49"/>
      <c r="J27" s="3"/>
      <c r="K27" s="3"/>
      <c r="L27" s="3"/>
      <c r="M27" s="3"/>
      <c r="N27" s="3"/>
      <c r="O27" s="3"/>
      <c r="P27" s="3"/>
      <c r="Q27" s="3"/>
      <c r="R27" s="3"/>
      <c r="S27" s="3"/>
      <c r="T27" s="3"/>
      <c r="U27" s="3"/>
      <c r="V27" s="3"/>
      <c r="W27" s="3"/>
      <c r="X27" s="3"/>
      <c r="Y27" s="3"/>
      <c r="Z27" s="3"/>
    </row>
    <row r="28" spans="1:26" x14ac:dyDescent="0.25">
      <c r="A28" s="3"/>
      <c r="B28" s="49"/>
      <c r="C28" s="90">
        <v>140</v>
      </c>
      <c r="D28" s="49"/>
      <c r="E28" s="5">
        <v>615</v>
      </c>
      <c r="F28" s="5">
        <v>535</v>
      </c>
      <c r="G28" s="7">
        <f>(E28*F28)/1000000</f>
        <v>0.32902500000000001</v>
      </c>
      <c r="H28" s="5">
        <v>930</v>
      </c>
      <c r="I28" s="49"/>
      <c r="J28" s="3"/>
      <c r="K28" s="3"/>
      <c r="L28" s="3"/>
      <c r="M28" s="3"/>
      <c r="N28" s="3"/>
      <c r="O28" s="3"/>
      <c r="P28" s="3"/>
      <c r="Q28" s="3"/>
      <c r="R28" s="3"/>
      <c r="S28" s="3"/>
      <c r="T28" s="3"/>
      <c r="U28" s="3"/>
      <c r="V28" s="3"/>
      <c r="W28" s="3"/>
      <c r="X28" s="3"/>
      <c r="Y28" s="3"/>
      <c r="Z28" s="3"/>
    </row>
    <row r="29" spans="1:26" x14ac:dyDescent="0.25">
      <c r="A29" s="3"/>
      <c r="B29" s="49"/>
      <c r="C29" s="90">
        <v>240</v>
      </c>
      <c r="D29" s="49"/>
      <c r="E29" s="5">
        <v>730</v>
      </c>
      <c r="F29" s="5">
        <v>585</v>
      </c>
      <c r="G29" s="7">
        <f t="shared" si="0"/>
        <v>0.42704999999999999</v>
      </c>
      <c r="H29" s="5">
        <v>1060</v>
      </c>
      <c r="I29" s="49"/>
      <c r="J29" s="3"/>
      <c r="K29" s="3"/>
      <c r="L29" s="3"/>
      <c r="M29" s="3"/>
      <c r="N29" s="3"/>
      <c r="O29" s="3"/>
      <c r="P29" s="3"/>
      <c r="Q29" s="3"/>
      <c r="R29" s="3"/>
      <c r="S29" s="3"/>
      <c r="T29" s="3"/>
      <c r="U29" s="3"/>
      <c r="V29" s="3"/>
      <c r="W29" s="3"/>
      <c r="X29" s="3"/>
      <c r="Y29" s="3"/>
      <c r="Z29" s="3"/>
    </row>
    <row r="30" spans="1:26" x14ac:dyDescent="0.25">
      <c r="A30" s="3"/>
      <c r="B30" s="49"/>
      <c r="C30" s="90">
        <v>360</v>
      </c>
      <c r="D30" s="49"/>
      <c r="E30" s="5">
        <v>848</v>
      </c>
      <c r="F30" s="5">
        <v>680</v>
      </c>
      <c r="G30" s="7">
        <f t="shared" si="0"/>
        <v>0.57664000000000004</v>
      </c>
      <c r="H30" s="5">
        <v>1100</v>
      </c>
      <c r="I30" s="49"/>
      <c r="J30" s="3"/>
      <c r="K30" s="3"/>
      <c r="L30" s="3"/>
      <c r="M30" s="3"/>
      <c r="N30" s="3"/>
      <c r="O30" s="3"/>
      <c r="P30" s="3"/>
      <c r="Q30" s="3"/>
      <c r="R30" s="3"/>
      <c r="S30" s="3"/>
      <c r="T30" s="3"/>
      <c r="U30" s="3"/>
      <c r="V30" s="3"/>
      <c r="W30" s="3"/>
      <c r="X30" s="3"/>
      <c r="Y30" s="3"/>
      <c r="Z30" s="3"/>
    </row>
    <row r="31" spans="1:26" x14ac:dyDescent="0.25">
      <c r="A31" s="3"/>
      <c r="B31" s="49"/>
      <c r="C31" s="90">
        <v>660</v>
      </c>
      <c r="D31" s="49"/>
      <c r="E31" s="5">
        <v>1260</v>
      </c>
      <c r="F31" s="5">
        <v>780</v>
      </c>
      <c r="G31" s="7">
        <f t="shared" si="0"/>
        <v>0.98280000000000001</v>
      </c>
      <c r="H31" s="5">
        <v>1200</v>
      </c>
      <c r="I31" s="49"/>
      <c r="J31" s="3"/>
      <c r="K31" s="3"/>
      <c r="L31" s="3"/>
      <c r="M31" s="3"/>
      <c r="N31" s="3"/>
      <c r="O31" s="3"/>
      <c r="P31" s="3"/>
      <c r="Q31" s="3"/>
      <c r="R31" s="3"/>
      <c r="S31" s="3"/>
      <c r="T31" s="3"/>
      <c r="U31" s="3"/>
      <c r="V31" s="3"/>
      <c r="W31" s="3"/>
      <c r="X31" s="3"/>
      <c r="Y31" s="3"/>
      <c r="Z31" s="3"/>
    </row>
    <row r="32" spans="1:26" x14ac:dyDescent="0.25">
      <c r="A32" s="3"/>
      <c r="B32" s="49"/>
      <c r="C32" s="90">
        <v>1100</v>
      </c>
      <c r="D32" s="49"/>
      <c r="E32" s="5">
        <v>1260</v>
      </c>
      <c r="F32" s="5">
        <v>1065</v>
      </c>
      <c r="G32" s="7">
        <f t="shared" si="0"/>
        <v>1.3419000000000001</v>
      </c>
      <c r="H32" s="5">
        <v>1330</v>
      </c>
      <c r="I32" s="49"/>
      <c r="J32" s="3"/>
      <c r="K32" s="3"/>
      <c r="L32" s="3"/>
      <c r="M32" s="3"/>
      <c r="N32" s="3"/>
      <c r="O32" s="3"/>
      <c r="P32" s="3"/>
      <c r="Q32" s="3"/>
      <c r="R32" s="3"/>
      <c r="S32" s="3"/>
      <c r="T32" s="3"/>
      <c r="U32" s="3"/>
      <c r="V32" s="3"/>
      <c r="W32" s="3"/>
      <c r="X32" s="3"/>
      <c r="Y32" s="3"/>
      <c r="Z32" s="3"/>
    </row>
    <row r="33" spans="1:26" x14ac:dyDescent="0.25">
      <c r="A33" s="3"/>
      <c r="B33" s="49"/>
      <c r="C33" s="90">
        <v>1500</v>
      </c>
      <c r="D33" s="49"/>
      <c r="E33" s="5">
        <v>2025</v>
      </c>
      <c r="F33" s="5">
        <v>1280</v>
      </c>
      <c r="G33" s="7">
        <f t="shared" si="0"/>
        <v>2.5920000000000001</v>
      </c>
      <c r="H33" s="5">
        <v>1205</v>
      </c>
      <c r="I33" s="49"/>
      <c r="J33" s="3"/>
      <c r="K33" s="3"/>
      <c r="L33" s="3"/>
      <c r="M33" s="3"/>
      <c r="N33" s="3"/>
      <c r="O33" s="3"/>
      <c r="P33" s="3"/>
      <c r="Q33" s="3"/>
      <c r="R33" s="3"/>
      <c r="S33" s="3"/>
      <c r="T33" s="3"/>
      <c r="U33" s="3"/>
      <c r="V33" s="3"/>
      <c r="W33" s="3"/>
      <c r="X33" s="3"/>
      <c r="Y33" s="3"/>
      <c r="Z33" s="3"/>
    </row>
    <row r="34" spans="1:26" x14ac:dyDescent="0.25">
      <c r="A34" s="3"/>
      <c r="B34" s="49"/>
      <c r="C34" s="90">
        <v>3000</v>
      </c>
      <c r="D34" s="49"/>
      <c r="E34" s="5">
        <v>2400</v>
      </c>
      <c r="F34" s="5">
        <v>1200</v>
      </c>
      <c r="G34" s="7">
        <f t="shared" si="0"/>
        <v>2.88</v>
      </c>
      <c r="H34" s="49"/>
      <c r="I34" s="49"/>
      <c r="J34" s="3"/>
      <c r="K34" s="3"/>
      <c r="L34" s="3"/>
      <c r="M34" s="3"/>
      <c r="N34" s="3"/>
      <c r="O34" s="3"/>
      <c r="P34" s="3"/>
      <c r="Q34" s="3"/>
      <c r="R34" s="3"/>
      <c r="S34" s="3"/>
      <c r="T34" s="3"/>
      <c r="U34" s="3"/>
      <c r="V34" s="3"/>
      <c r="W34" s="3"/>
      <c r="X34" s="3"/>
      <c r="Y34" s="3"/>
      <c r="Z34" s="3"/>
    </row>
    <row r="35" spans="1:26" x14ac:dyDescent="0.25">
      <c r="A35" s="3"/>
      <c r="B35" s="49"/>
      <c r="C35" s="90">
        <v>4000</v>
      </c>
      <c r="D35" s="49"/>
      <c r="E35" s="5">
        <v>3000</v>
      </c>
      <c r="F35" s="5">
        <v>1200</v>
      </c>
      <c r="G35" s="7">
        <f t="shared" si="0"/>
        <v>3.6</v>
      </c>
      <c r="H35" s="49"/>
      <c r="I35" s="49"/>
      <c r="J35" s="3"/>
      <c r="K35" s="3"/>
      <c r="L35" s="3"/>
      <c r="M35" s="3"/>
      <c r="N35" s="3"/>
      <c r="O35" s="3"/>
      <c r="P35" s="3"/>
      <c r="Q35" s="3"/>
      <c r="R35" s="3"/>
      <c r="S35" s="3"/>
      <c r="T35" s="3"/>
      <c r="U35" s="3"/>
      <c r="V35" s="3"/>
      <c r="W35" s="3"/>
      <c r="X35" s="3"/>
      <c r="Y35" s="3"/>
      <c r="Z35" s="3"/>
    </row>
    <row r="36" spans="1:26" x14ac:dyDescent="0.25">
      <c r="A36" s="3"/>
      <c r="B36" s="49"/>
      <c r="C36" s="90">
        <v>45</v>
      </c>
      <c r="D36" s="49" t="s">
        <v>241</v>
      </c>
      <c r="E36" s="5">
        <v>522</v>
      </c>
      <c r="F36" s="5">
        <v>450</v>
      </c>
      <c r="G36" s="7">
        <f t="shared" si="0"/>
        <v>0.2349</v>
      </c>
      <c r="H36" s="49"/>
      <c r="I36" s="49"/>
      <c r="J36" s="3"/>
      <c r="K36" s="3"/>
      <c r="L36" s="3"/>
      <c r="M36" s="3"/>
      <c r="N36" s="3"/>
      <c r="O36" s="3"/>
      <c r="P36" s="3"/>
      <c r="Q36" s="3"/>
      <c r="R36" s="3"/>
      <c r="S36" s="3"/>
      <c r="T36" s="3"/>
      <c r="U36" s="3"/>
      <c r="V36" s="3"/>
      <c r="W36" s="3"/>
      <c r="X36" s="3"/>
      <c r="Y36" s="3"/>
      <c r="Z36" s="3"/>
    </row>
    <row r="37" spans="1:26" x14ac:dyDescent="0.25">
      <c r="A37" s="3"/>
      <c r="B37" s="49"/>
      <c r="C37" s="90">
        <v>240</v>
      </c>
      <c r="D37" s="49" t="s">
        <v>242</v>
      </c>
      <c r="E37" s="5">
        <v>730</v>
      </c>
      <c r="F37" s="5">
        <v>585</v>
      </c>
      <c r="G37" s="7">
        <f t="shared" ref="G37" si="1">(E37*F37)/1000000</f>
        <v>0.42704999999999999</v>
      </c>
      <c r="H37" s="5">
        <v>1060</v>
      </c>
      <c r="I37" s="49"/>
      <c r="J37" s="3"/>
      <c r="K37" s="3"/>
      <c r="L37" s="3"/>
      <c r="M37" s="3"/>
      <c r="N37" s="3"/>
      <c r="O37" s="3"/>
      <c r="P37" s="3"/>
      <c r="Q37" s="3"/>
      <c r="R37" s="3"/>
      <c r="S37" s="3"/>
      <c r="T37" s="3"/>
      <c r="U37" s="3"/>
      <c r="V37" s="3"/>
      <c r="W37" s="3"/>
      <c r="X37" s="3"/>
      <c r="Y37" s="3"/>
      <c r="Z37" s="3"/>
    </row>
    <row r="38" spans="1:26" x14ac:dyDescent="0.25">
      <c r="A38" s="3"/>
      <c r="B38" s="49"/>
      <c r="C38" s="90">
        <v>3000</v>
      </c>
      <c r="D38" s="67" t="s">
        <v>185</v>
      </c>
      <c r="E38" s="5">
        <v>1800</v>
      </c>
      <c r="F38" s="5">
        <v>1500</v>
      </c>
      <c r="G38" s="7">
        <f t="shared" si="0"/>
        <v>2.7</v>
      </c>
      <c r="H38" s="49"/>
      <c r="I38" s="49"/>
      <c r="J38" s="3"/>
      <c r="K38" s="3"/>
      <c r="L38" s="3"/>
      <c r="M38" s="3"/>
      <c r="N38" s="3"/>
      <c r="O38" s="3"/>
      <c r="P38" s="3"/>
      <c r="Q38" s="3"/>
      <c r="R38" s="3"/>
      <c r="S38" s="3"/>
      <c r="T38" s="3"/>
      <c r="U38" s="3"/>
      <c r="V38" s="3"/>
      <c r="W38" s="3"/>
      <c r="X38" s="3"/>
      <c r="Y38" s="3"/>
      <c r="Z38" s="3"/>
    </row>
    <row r="39" spans="1:26" x14ac:dyDescent="0.25">
      <c r="A39" s="3"/>
      <c r="B39" s="49"/>
      <c r="C39" s="90">
        <v>600</v>
      </c>
      <c r="D39" s="49" t="s">
        <v>184</v>
      </c>
      <c r="E39" s="5">
        <v>700</v>
      </c>
      <c r="F39" s="5">
        <v>700</v>
      </c>
      <c r="G39" s="7">
        <f t="shared" si="0"/>
        <v>0.49</v>
      </c>
      <c r="H39" s="49"/>
      <c r="I39" s="49"/>
      <c r="J39" s="3"/>
      <c r="K39" s="3"/>
      <c r="L39" s="3"/>
      <c r="M39" s="3"/>
      <c r="N39" s="3"/>
      <c r="O39" s="3"/>
      <c r="P39" s="3"/>
      <c r="Q39" s="3"/>
      <c r="R39" s="3"/>
      <c r="S39" s="3"/>
      <c r="T39" s="3"/>
      <c r="U39" s="3"/>
      <c r="V39" s="3"/>
      <c r="W39" s="3"/>
      <c r="X39" s="3"/>
      <c r="Y39" s="3"/>
      <c r="Z39" s="3"/>
    </row>
    <row r="40" spans="1:26" x14ac:dyDescent="0.25">
      <c r="A40" s="3"/>
      <c r="B40" s="49"/>
      <c r="C40" s="90"/>
      <c r="D40" s="49" t="s">
        <v>194</v>
      </c>
      <c r="E40" s="5">
        <v>600</v>
      </c>
      <c r="F40" s="5">
        <v>650</v>
      </c>
      <c r="G40" s="7">
        <f>(E40*F40)/1000000</f>
        <v>0.39</v>
      </c>
      <c r="H40" s="49"/>
      <c r="I40" s="49"/>
      <c r="J40" s="3"/>
      <c r="K40" s="3"/>
      <c r="L40" s="3"/>
      <c r="M40" s="3"/>
      <c r="N40" s="3"/>
      <c r="O40" s="3"/>
      <c r="P40" s="3"/>
      <c r="Q40" s="3"/>
      <c r="R40" s="3"/>
      <c r="S40" s="3"/>
      <c r="T40" s="3"/>
      <c r="U40" s="3"/>
      <c r="V40" s="3"/>
      <c r="W40" s="3"/>
      <c r="X40" s="3"/>
      <c r="Y40" s="3"/>
      <c r="Z40" s="3"/>
    </row>
    <row r="41" spans="1:26" x14ac:dyDescent="0.25">
      <c r="A41" s="3"/>
      <c r="B41" s="49"/>
      <c r="C41" s="49"/>
      <c r="D41" s="49"/>
      <c r="E41" s="49"/>
      <c r="F41" s="49"/>
      <c r="G41" s="49"/>
      <c r="H41" s="49"/>
      <c r="I41" s="49"/>
      <c r="J41" s="3"/>
      <c r="K41" s="3"/>
      <c r="L41" s="3"/>
      <c r="M41" s="3"/>
      <c r="N41" s="3"/>
      <c r="O41" s="3"/>
      <c r="P41" s="3"/>
      <c r="Q41" s="3"/>
      <c r="R41" s="3"/>
      <c r="S41" s="3"/>
      <c r="T41" s="3"/>
      <c r="U41" s="3"/>
      <c r="V41" s="3"/>
      <c r="W41" s="3"/>
      <c r="X41" s="3"/>
      <c r="Y41" s="3"/>
      <c r="Z41" s="3"/>
    </row>
    <row r="42" spans="1:26" x14ac:dyDescent="0.25">
      <c r="A42" s="3"/>
      <c r="B42" s="49"/>
      <c r="C42" s="49" t="str">
        <f>D40</f>
        <v>Worm Farm or Compost Container</v>
      </c>
      <c r="D42" s="49" t="s">
        <v>193</v>
      </c>
      <c r="E42" s="89">
        <v>3.6</v>
      </c>
      <c r="F42" s="49" t="s">
        <v>192</v>
      </c>
      <c r="G42" s="49" t="s">
        <v>198</v>
      </c>
      <c r="H42" s="49"/>
      <c r="I42" s="49"/>
      <c r="J42" s="3"/>
      <c r="K42" s="3"/>
      <c r="L42" s="3"/>
      <c r="M42" s="3"/>
      <c r="N42" s="3"/>
      <c r="O42" s="3"/>
      <c r="P42" s="3"/>
      <c r="Q42" s="3"/>
      <c r="R42" s="3"/>
      <c r="S42" s="3"/>
      <c r="T42" s="3"/>
      <c r="U42" s="3"/>
      <c r="V42" s="3"/>
      <c r="W42" s="3"/>
      <c r="X42" s="3"/>
      <c r="Y42" s="3"/>
      <c r="Z42" s="3"/>
    </row>
    <row r="43" spans="1:26" x14ac:dyDescent="0.25">
      <c r="A43" s="3"/>
      <c r="B43" s="49"/>
      <c r="C43" s="49"/>
      <c r="D43" s="49"/>
      <c r="E43" s="49"/>
      <c r="F43" s="49"/>
      <c r="G43" s="49"/>
      <c r="H43" s="49"/>
      <c r="I43" s="49"/>
      <c r="J43" s="3"/>
      <c r="K43" s="3"/>
      <c r="L43" s="3"/>
      <c r="M43" s="3"/>
      <c r="N43" s="3"/>
      <c r="O43" s="3"/>
      <c r="P43" s="3"/>
      <c r="Q43" s="3"/>
      <c r="R43" s="3"/>
      <c r="S43" s="3"/>
      <c r="T43" s="3"/>
      <c r="U43" s="3"/>
      <c r="V43" s="3"/>
      <c r="W43" s="3"/>
      <c r="X43" s="3"/>
      <c r="Y43" s="3"/>
      <c r="Z43" s="3"/>
    </row>
    <row r="44" spans="1:26" x14ac:dyDescent="0.25">
      <c r="A44" s="3"/>
      <c r="B44" s="3"/>
      <c r="C44" s="3"/>
      <c r="D44" s="3"/>
      <c r="E44" s="3"/>
      <c r="F44" s="3"/>
      <c r="G44" s="3"/>
      <c r="H44" s="3"/>
      <c r="I44" s="3"/>
      <c r="J44" s="3"/>
      <c r="K44" s="3"/>
      <c r="L44" s="3"/>
      <c r="M44" s="3"/>
      <c r="N44" s="3"/>
      <c r="O44" s="3"/>
      <c r="P44" s="3"/>
      <c r="Q44" s="3"/>
      <c r="R44" s="3"/>
      <c r="S44" s="3"/>
      <c r="T44" s="3"/>
      <c r="U44" s="3"/>
      <c r="V44" s="3"/>
      <c r="W44" s="3"/>
      <c r="X44" s="3"/>
      <c r="Y44" s="3"/>
      <c r="Z44" s="3"/>
    </row>
    <row r="45" spans="1:26" ht="26.25" x14ac:dyDescent="0.4">
      <c r="A45" s="3"/>
      <c r="B45" s="3"/>
      <c r="C45" s="9" t="s">
        <v>14</v>
      </c>
      <c r="D45" s="3"/>
      <c r="E45" s="3"/>
      <c r="F45" s="3"/>
      <c r="G45" s="3"/>
      <c r="H45" s="3"/>
      <c r="I45" s="3"/>
      <c r="J45" s="3"/>
      <c r="K45" s="3"/>
      <c r="L45" s="3"/>
      <c r="M45" s="3"/>
      <c r="N45" s="3"/>
      <c r="O45" s="3"/>
      <c r="P45" s="3"/>
      <c r="Q45" s="3"/>
      <c r="R45" s="3"/>
      <c r="S45" s="3"/>
      <c r="T45" s="3"/>
      <c r="U45" s="3"/>
      <c r="V45" s="3"/>
      <c r="W45" s="3"/>
      <c r="X45" s="3"/>
      <c r="Y45" s="3"/>
      <c r="Z45" s="3"/>
    </row>
    <row r="46" spans="1:26" x14ac:dyDescent="0.25">
      <c r="A46" s="3"/>
      <c r="B46" s="49"/>
      <c r="C46" s="49"/>
      <c r="D46" s="49"/>
      <c r="E46" s="49"/>
      <c r="F46" s="49"/>
      <c r="G46" s="49"/>
      <c r="H46" s="49"/>
      <c r="I46" s="49"/>
      <c r="J46" s="3"/>
      <c r="K46" s="3"/>
      <c r="L46" s="3"/>
      <c r="M46" s="3"/>
      <c r="N46" s="3"/>
      <c r="O46" s="3"/>
      <c r="P46" s="3"/>
      <c r="Q46" s="3"/>
      <c r="R46" s="3"/>
      <c r="S46" s="3"/>
      <c r="T46" s="3"/>
      <c r="U46" s="3"/>
      <c r="V46" s="3"/>
      <c r="W46" s="3"/>
      <c r="X46" s="3"/>
      <c r="Y46" s="3"/>
      <c r="Z46" s="3"/>
    </row>
    <row r="47" spans="1:26" x14ac:dyDescent="0.25">
      <c r="A47" s="3"/>
      <c r="B47" s="49"/>
      <c r="C47" s="49" t="s">
        <v>27</v>
      </c>
      <c r="D47" s="49"/>
      <c r="E47" s="70" t="s">
        <v>205</v>
      </c>
      <c r="F47" s="71">
        <v>0</v>
      </c>
      <c r="G47" s="49"/>
      <c r="H47" s="49"/>
      <c r="I47" s="49"/>
      <c r="J47" s="3"/>
      <c r="K47" s="3"/>
      <c r="L47" s="3"/>
      <c r="M47" s="3"/>
      <c r="N47" s="3"/>
      <c r="O47" s="3"/>
      <c r="P47" s="3"/>
      <c r="Q47" s="3"/>
      <c r="R47" s="3"/>
      <c r="S47" s="3"/>
      <c r="T47" s="3"/>
      <c r="U47" s="3"/>
      <c r="V47" s="3"/>
      <c r="W47" s="3"/>
      <c r="X47" s="3"/>
      <c r="Y47" s="3"/>
      <c r="Z47" s="3"/>
    </row>
    <row r="48" spans="1:26" x14ac:dyDescent="0.25">
      <c r="A48" s="3"/>
      <c r="B48" s="49"/>
      <c r="C48" s="49" t="s">
        <v>11</v>
      </c>
      <c r="D48" s="49"/>
      <c r="E48" s="70" t="s">
        <v>18</v>
      </c>
      <c r="F48" s="71">
        <v>14</v>
      </c>
      <c r="G48" s="49"/>
      <c r="H48" s="49"/>
      <c r="I48" s="49"/>
      <c r="J48" s="3"/>
      <c r="K48" s="3"/>
      <c r="L48" s="3"/>
      <c r="M48" s="3"/>
      <c r="N48" s="3"/>
      <c r="O48" s="3"/>
      <c r="P48" s="3"/>
      <c r="Q48" s="3"/>
      <c r="R48" s="3"/>
      <c r="S48" s="3"/>
      <c r="T48" s="3"/>
      <c r="U48" s="3"/>
      <c r="V48" s="3"/>
      <c r="W48" s="3"/>
      <c r="X48" s="3"/>
      <c r="Y48" s="3"/>
      <c r="Z48" s="3"/>
    </row>
    <row r="49" spans="1:26" x14ac:dyDescent="0.25">
      <c r="A49" s="3"/>
      <c r="B49" s="49"/>
      <c r="C49" s="49"/>
      <c r="D49" s="49"/>
      <c r="E49" s="70" t="s">
        <v>207</v>
      </c>
      <c r="F49" s="71">
        <v>4</v>
      </c>
      <c r="G49" s="49"/>
      <c r="H49" s="49"/>
      <c r="I49" s="49"/>
      <c r="J49" s="3"/>
      <c r="K49" s="3"/>
      <c r="L49" s="3"/>
      <c r="M49" s="3"/>
      <c r="N49" s="3"/>
      <c r="O49" s="3"/>
      <c r="P49" s="3"/>
      <c r="Q49" s="3"/>
      <c r="R49" s="3"/>
      <c r="S49" s="3"/>
      <c r="T49" s="3"/>
      <c r="U49" s="3"/>
      <c r="V49" s="3"/>
      <c r="W49" s="3"/>
      <c r="X49" s="3"/>
      <c r="Y49" s="3"/>
      <c r="Z49" s="3"/>
    </row>
    <row r="50" spans="1:26" x14ac:dyDescent="0.25">
      <c r="A50" s="3"/>
      <c r="B50" s="49"/>
      <c r="C50" s="49" t="s">
        <v>11</v>
      </c>
      <c r="D50" s="49"/>
      <c r="E50" s="70" t="s">
        <v>208</v>
      </c>
      <c r="F50" s="71">
        <v>6</v>
      </c>
      <c r="G50" s="49"/>
      <c r="H50" s="49"/>
      <c r="I50" s="49"/>
      <c r="J50" s="3"/>
      <c r="K50" s="3"/>
      <c r="L50" s="3"/>
      <c r="M50" s="3"/>
      <c r="N50" s="3"/>
      <c r="O50" s="3"/>
      <c r="P50" s="3"/>
      <c r="Q50" s="3"/>
      <c r="R50" s="3"/>
      <c r="S50" s="3"/>
      <c r="T50" s="3"/>
      <c r="U50" s="3"/>
      <c r="V50" s="3"/>
      <c r="W50" s="3"/>
      <c r="X50" s="3"/>
      <c r="Y50" s="3"/>
      <c r="Z50" s="3"/>
    </row>
    <row r="51" spans="1:26" x14ac:dyDescent="0.25">
      <c r="A51" s="3"/>
      <c r="B51" s="49"/>
      <c r="C51" s="49"/>
      <c r="D51" s="49"/>
      <c r="E51" s="70" t="s">
        <v>209</v>
      </c>
      <c r="F51" s="71">
        <v>8</v>
      </c>
      <c r="G51" s="49"/>
      <c r="H51" s="49"/>
      <c r="I51" s="49"/>
      <c r="J51" s="3"/>
      <c r="K51" s="3"/>
      <c r="L51" s="3"/>
      <c r="M51" s="3"/>
      <c r="N51" s="3"/>
      <c r="O51" s="3"/>
      <c r="P51" s="3"/>
      <c r="Q51" s="3"/>
      <c r="R51" s="3"/>
      <c r="S51" s="3"/>
      <c r="T51" s="3"/>
      <c r="U51" s="3"/>
      <c r="V51" s="3"/>
      <c r="W51" s="3"/>
      <c r="X51" s="3"/>
      <c r="Y51" s="3"/>
      <c r="Z51" s="3"/>
    </row>
    <row r="52" spans="1:26" x14ac:dyDescent="0.25">
      <c r="A52" s="3"/>
      <c r="B52" s="49"/>
      <c r="C52" s="49"/>
      <c r="D52" s="49"/>
      <c r="E52" s="70" t="s">
        <v>210</v>
      </c>
      <c r="F52" s="71">
        <v>10</v>
      </c>
      <c r="G52" s="49"/>
      <c r="H52" s="49"/>
      <c r="I52" s="49"/>
      <c r="J52" s="3"/>
      <c r="K52" s="3"/>
      <c r="L52" s="3"/>
      <c r="M52" s="3"/>
      <c r="N52" s="3"/>
      <c r="O52" s="3"/>
      <c r="P52" s="3"/>
      <c r="Q52" s="3"/>
      <c r="R52" s="3"/>
      <c r="S52" s="3"/>
      <c r="T52" s="3"/>
      <c r="U52" s="3"/>
      <c r="V52" s="3"/>
      <c r="W52" s="3"/>
      <c r="X52" s="3"/>
      <c r="Y52" s="3"/>
      <c r="Z52" s="3"/>
    </row>
    <row r="53" spans="1:26" x14ac:dyDescent="0.25">
      <c r="A53" s="3"/>
      <c r="B53" s="49"/>
      <c r="C53" s="49"/>
      <c r="D53" s="49"/>
      <c r="E53" s="70" t="s">
        <v>211</v>
      </c>
      <c r="F53" s="71">
        <v>12</v>
      </c>
      <c r="G53" s="49"/>
      <c r="H53" s="49"/>
      <c r="I53" s="49"/>
      <c r="J53" s="3"/>
      <c r="K53" s="3"/>
      <c r="L53" s="3"/>
      <c r="M53" s="3"/>
      <c r="N53" s="3"/>
      <c r="O53" s="3"/>
      <c r="P53" s="3"/>
      <c r="Q53" s="3"/>
      <c r="R53" s="3"/>
      <c r="S53" s="3"/>
      <c r="T53" s="3"/>
      <c r="U53" s="3"/>
      <c r="V53" s="3"/>
      <c r="W53" s="3"/>
      <c r="X53" s="3"/>
      <c r="Y53" s="3"/>
      <c r="Z53" s="3"/>
    </row>
    <row r="54" spans="1:26" x14ac:dyDescent="0.25">
      <c r="A54" s="3"/>
      <c r="B54" s="49"/>
      <c r="C54" s="49" t="s">
        <v>11</v>
      </c>
      <c r="D54" s="49"/>
      <c r="E54" s="70" t="s">
        <v>3</v>
      </c>
      <c r="F54" s="71">
        <v>2</v>
      </c>
      <c r="G54" s="49"/>
      <c r="H54" s="49"/>
      <c r="I54" s="49"/>
      <c r="J54" s="3"/>
      <c r="K54" s="3"/>
      <c r="L54" s="3"/>
      <c r="M54" s="3"/>
      <c r="N54" s="3"/>
      <c r="O54" s="3"/>
      <c r="P54" s="3"/>
      <c r="Q54" s="3"/>
      <c r="R54" s="3"/>
      <c r="S54" s="3"/>
      <c r="T54" s="3"/>
      <c r="U54" s="3"/>
      <c r="V54" s="3"/>
      <c r="W54" s="3"/>
      <c r="X54" s="3"/>
      <c r="Y54" s="3"/>
      <c r="Z54" s="3"/>
    </row>
    <row r="55" spans="1:26" x14ac:dyDescent="0.25">
      <c r="A55" s="3"/>
      <c r="B55" s="49"/>
      <c r="C55" s="49"/>
      <c r="D55" s="49"/>
      <c r="E55" s="70" t="s">
        <v>2</v>
      </c>
      <c r="F55" s="71">
        <v>1</v>
      </c>
      <c r="G55" s="49"/>
      <c r="H55" s="49"/>
      <c r="I55" s="49"/>
      <c r="J55" s="3"/>
      <c r="K55" s="3"/>
      <c r="L55" s="3"/>
      <c r="M55" s="3"/>
      <c r="N55" s="3"/>
      <c r="O55" s="3"/>
      <c r="P55" s="3"/>
      <c r="Q55" s="3"/>
      <c r="R55" s="3"/>
      <c r="S55" s="3"/>
      <c r="T55" s="3"/>
      <c r="U55" s="3"/>
      <c r="V55" s="3"/>
      <c r="W55" s="3"/>
      <c r="X55" s="3"/>
      <c r="Y55" s="3"/>
      <c r="Z55" s="3"/>
    </row>
    <row r="56" spans="1:26" x14ac:dyDescent="0.25">
      <c r="A56" s="3"/>
      <c r="B56" s="49"/>
      <c r="C56" s="49"/>
      <c r="D56" s="49"/>
      <c r="E56" s="70" t="s">
        <v>191</v>
      </c>
      <c r="F56" s="71">
        <v>0.03</v>
      </c>
      <c r="G56" s="49"/>
      <c r="H56" s="49"/>
      <c r="I56" s="49"/>
      <c r="J56" s="3"/>
      <c r="K56" s="3"/>
      <c r="L56" s="3"/>
      <c r="M56" s="3"/>
      <c r="N56" s="3"/>
      <c r="O56" s="3"/>
      <c r="P56" s="3"/>
      <c r="Q56" s="3"/>
      <c r="R56" s="3"/>
      <c r="S56" s="3"/>
      <c r="T56" s="3"/>
      <c r="U56" s="3"/>
      <c r="V56" s="3"/>
      <c r="W56" s="3"/>
      <c r="X56" s="3"/>
      <c r="Y56" s="3"/>
      <c r="Z56" s="3"/>
    </row>
    <row r="57" spans="1:26" x14ac:dyDescent="0.25">
      <c r="A57" s="3"/>
      <c r="B57" s="49"/>
      <c r="C57" s="49"/>
      <c r="D57" s="49"/>
      <c r="E57" s="49"/>
      <c r="F57" s="49"/>
      <c r="G57" s="49"/>
      <c r="H57" s="49"/>
      <c r="I57" s="49"/>
      <c r="J57" s="3"/>
      <c r="K57" s="3"/>
      <c r="L57" s="3"/>
      <c r="M57" s="3"/>
      <c r="N57" s="3"/>
      <c r="O57" s="3"/>
      <c r="P57" s="3"/>
      <c r="Q57" s="3"/>
      <c r="R57" s="3"/>
      <c r="S57" s="3"/>
      <c r="T57" s="3"/>
      <c r="U57" s="3"/>
      <c r="V57" s="3"/>
      <c r="W57" s="3"/>
      <c r="X57" s="3"/>
      <c r="Y57" s="3"/>
      <c r="Z57" s="3"/>
    </row>
    <row r="58" spans="1:26" x14ac:dyDescent="0.25">
      <c r="A58" s="3"/>
      <c r="B58" s="3"/>
      <c r="C58" s="3"/>
      <c r="D58" s="3"/>
      <c r="E58" s="3"/>
      <c r="F58" s="3"/>
      <c r="G58" s="3"/>
      <c r="H58" s="3"/>
      <c r="I58" s="3"/>
      <c r="J58" s="3"/>
      <c r="K58" s="3"/>
      <c r="L58" s="3"/>
      <c r="M58" s="3"/>
      <c r="N58" s="3"/>
      <c r="O58" s="3"/>
      <c r="P58" s="3"/>
      <c r="Q58" s="3"/>
      <c r="R58" s="3"/>
      <c r="S58" s="3"/>
      <c r="T58" s="3"/>
      <c r="U58" s="3"/>
      <c r="V58" s="3"/>
      <c r="W58" s="3"/>
      <c r="X58" s="3"/>
      <c r="Y58" s="3"/>
      <c r="Z58" s="3"/>
    </row>
    <row r="59" spans="1:26" ht="26.25" x14ac:dyDescent="0.4">
      <c r="A59" s="3"/>
      <c r="B59" s="3"/>
      <c r="C59" s="9" t="s">
        <v>199</v>
      </c>
      <c r="D59" s="3"/>
      <c r="E59" s="3"/>
      <c r="F59" s="3"/>
      <c r="G59" s="3"/>
      <c r="H59" s="3"/>
      <c r="I59" s="3"/>
      <c r="J59" s="3"/>
      <c r="K59" s="3"/>
      <c r="L59" s="3"/>
      <c r="M59" s="3"/>
      <c r="N59" s="3"/>
      <c r="O59" s="3"/>
      <c r="P59" s="3"/>
      <c r="Q59" s="3"/>
      <c r="R59" s="3"/>
      <c r="S59" s="3"/>
      <c r="T59" s="3"/>
      <c r="U59" s="3"/>
      <c r="V59" s="3"/>
      <c r="W59" s="3"/>
      <c r="X59" s="3"/>
      <c r="Y59" s="3"/>
      <c r="Z59" s="3"/>
    </row>
    <row r="60" spans="1:26" x14ac:dyDescent="0.25">
      <c r="A60" s="3"/>
      <c r="B60" s="49"/>
      <c r="C60" s="49"/>
      <c r="D60" s="49"/>
      <c r="E60" s="49"/>
      <c r="F60" s="52"/>
      <c r="G60" s="49"/>
      <c r="H60" s="49"/>
      <c r="I60" s="49"/>
      <c r="J60" s="3"/>
      <c r="K60" s="3"/>
      <c r="L60" s="3"/>
      <c r="M60" s="3"/>
      <c r="N60" s="3"/>
      <c r="O60" s="3"/>
      <c r="P60" s="3"/>
      <c r="Q60" s="3"/>
      <c r="R60" s="3"/>
      <c r="S60" s="3"/>
      <c r="T60" s="3"/>
      <c r="U60" s="3"/>
      <c r="V60" s="3"/>
      <c r="W60" s="3"/>
      <c r="X60" s="3"/>
      <c r="Y60" s="3"/>
      <c r="Z60" s="3"/>
    </row>
    <row r="61" spans="1:26" x14ac:dyDescent="0.25">
      <c r="A61" s="3"/>
      <c r="B61" s="49"/>
      <c r="C61" s="49" t="s">
        <v>203</v>
      </c>
      <c r="D61" s="49"/>
      <c r="E61" s="12">
        <v>1</v>
      </c>
      <c r="F61" s="49" t="s">
        <v>202</v>
      </c>
      <c r="G61" s="49"/>
      <c r="H61" s="49"/>
      <c r="I61" s="49"/>
      <c r="J61" s="3"/>
      <c r="K61" s="3"/>
      <c r="L61" s="3"/>
      <c r="M61" s="3"/>
      <c r="N61" s="3"/>
      <c r="O61" s="3"/>
      <c r="P61" s="3"/>
      <c r="Q61" s="3"/>
      <c r="R61" s="3"/>
      <c r="S61" s="3"/>
      <c r="T61" s="3"/>
      <c r="U61" s="3"/>
      <c r="V61" s="3"/>
      <c r="W61" s="3"/>
      <c r="X61" s="3"/>
      <c r="Y61" s="3"/>
      <c r="Z61" s="3"/>
    </row>
    <row r="62" spans="1:26" x14ac:dyDescent="0.25">
      <c r="A62" s="3"/>
      <c r="B62" s="49"/>
      <c r="C62" s="49" t="s">
        <v>200</v>
      </c>
      <c r="D62" s="49"/>
      <c r="E62" s="74">
        <v>0.2</v>
      </c>
      <c r="F62" s="49" t="s">
        <v>201</v>
      </c>
      <c r="G62" s="49"/>
      <c r="H62" s="49"/>
      <c r="I62" s="49"/>
      <c r="J62" s="3"/>
      <c r="K62" s="3"/>
      <c r="L62" s="3"/>
      <c r="M62" s="3"/>
      <c r="N62" s="3"/>
      <c r="O62" s="3"/>
      <c r="P62" s="3"/>
      <c r="Q62" s="3"/>
      <c r="R62" s="3"/>
      <c r="S62" s="3"/>
      <c r="T62" s="3"/>
      <c r="U62" s="3"/>
      <c r="V62" s="3"/>
      <c r="W62" s="3"/>
      <c r="X62" s="3"/>
      <c r="Y62" s="3"/>
      <c r="Z62" s="3"/>
    </row>
    <row r="63" spans="1:26" x14ac:dyDescent="0.25">
      <c r="A63" s="3"/>
      <c r="B63" s="49"/>
      <c r="C63" s="49"/>
      <c r="D63" s="49"/>
      <c r="E63" s="49"/>
      <c r="F63" s="49"/>
      <c r="G63" s="49"/>
      <c r="H63" s="49"/>
      <c r="I63" s="49"/>
      <c r="J63" s="3"/>
      <c r="K63" s="3"/>
      <c r="L63" s="3"/>
      <c r="M63" s="3"/>
      <c r="N63" s="3"/>
      <c r="O63" s="3"/>
      <c r="P63" s="3"/>
      <c r="Q63" s="3"/>
      <c r="R63" s="3"/>
      <c r="S63" s="3"/>
      <c r="T63" s="3"/>
      <c r="U63" s="3"/>
      <c r="V63" s="3"/>
      <c r="W63" s="3"/>
      <c r="X63" s="3"/>
      <c r="Y63" s="3"/>
      <c r="Z63" s="3"/>
    </row>
    <row r="64" spans="1:26" x14ac:dyDescent="0.25">
      <c r="A64" s="3"/>
      <c r="B64" s="3"/>
      <c r="C64" s="3"/>
      <c r="D64" s="3"/>
      <c r="E64" s="3"/>
      <c r="F64" s="3"/>
      <c r="G64" s="3"/>
      <c r="H64" s="3"/>
      <c r="I64" s="3"/>
      <c r="J64" s="3"/>
      <c r="K64" s="3"/>
      <c r="L64" s="3"/>
      <c r="M64" s="3"/>
      <c r="N64" s="3"/>
      <c r="O64" s="3"/>
      <c r="P64" s="3"/>
      <c r="Q64" s="3"/>
      <c r="R64" s="3"/>
      <c r="S64" s="3"/>
      <c r="T64" s="3"/>
      <c r="U64" s="3"/>
      <c r="V64" s="3"/>
      <c r="W64" s="3"/>
      <c r="X64" s="3"/>
      <c r="Y64" s="3"/>
      <c r="Z64" s="3"/>
    </row>
    <row r="65" spans="1:26" x14ac:dyDescent="0.25">
      <c r="A65" s="3"/>
      <c r="B65" s="3"/>
      <c r="C65" s="3"/>
      <c r="D65" s="3"/>
      <c r="E65" s="3"/>
      <c r="F65" s="3"/>
      <c r="G65" s="3"/>
      <c r="H65" s="3"/>
      <c r="I65" s="3"/>
      <c r="J65" s="3"/>
      <c r="K65" s="3"/>
      <c r="L65" s="3"/>
      <c r="M65" s="3"/>
      <c r="N65" s="3"/>
      <c r="O65" s="3"/>
      <c r="P65" s="3"/>
      <c r="Q65" s="3"/>
      <c r="R65" s="3"/>
      <c r="S65" s="3"/>
      <c r="T65" s="3"/>
      <c r="U65" s="3"/>
      <c r="V65" s="3"/>
      <c r="W65" s="3"/>
      <c r="X65" s="3"/>
      <c r="Y65" s="3"/>
      <c r="Z65" s="3"/>
    </row>
    <row r="66" spans="1:26" x14ac:dyDescent="0.25">
      <c r="A66" s="3"/>
      <c r="B66" s="3"/>
      <c r="C66" s="3"/>
      <c r="D66" s="3"/>
      <c r="E66" s="3"/>
      <c r="F66" s="3"/>
      <c r="G66" s="3"/>
      <c r="H66" s="3"/>
      <c r="I66" s="3"/>
      <c r="J66" s="3"/>
      <c r="K66" s="3"/>
      <c r="L66" s="3"/>
      <c r="M66" s="3"/>
      <c r="N66" s="3"/>
      <c r="O66" s="3"/>
      <c r="P66" s="3"/>
      <c r="Q66" s="3"/>
      <c r="R66" s="3"/>
      <c r="S66" s="3"/>
      <c r="T66" s="3"/>
      <c r="U66" s="3"/>
      <c r="V66" s="3"/>
      <c r="W66" s="3"/>
      <c r="X66" s="3"/>
      <c r="Y66" s="3"/>
      <c r="Z66" s="3"/>
    </row>
    <row r="67" spans="1:26" x14ac:dyDescent="0.25">
      <c r="A67" s="3"/>
      <c r="B67" s="3"/>
      <c r="C67" s="3"/>
      <c r="D67" s="3"/>
      <c r="E67" s="3"/>
      <c r="F67" s="3"/>
      <c r="G67" s="3"/>
      <c r="H67" s="3"/>
      <c r="I67" s="3"/>
      <c r="J67" s="3"/>
      <c r="K67" s="3"/>
      <c r="L67" s="3"/>
      <c r="M67" s="3"/>
      <c r="N67" s="3"/>
      <c r="O67" s="3"/>
      <c r="P67" s="3"/>
      <c r="Q67" s="3"/>
      <c r="R67" s="3"/>
      <c r="S67" s="3"/>
      <c r="T67" s="3"/>
      <c r="U67" s="3"/>
      <c r="V67" s="3"/>
      <c r="W67" s="3"/>
      <c r="X67" s="3"/>
      <c r="Y67" s="3"/>
      <c r="Z67" s="3"/>
    </row>
    <row r="68" spans="1:26" ht="26.25" x14ac:dyDescent="0.4">
      <c r="A68" s="3"/>
      <c r="B68" s="3"/>
      <c r="C68" s="9" t="s">
        <v>31</v>
      </c>
      <c r="D68" s="3"/>
      <c r="E68" s="3"/>
      <c r="F68" s="3"/>
      <c r="G68" s="3"/>
      <c r="H68" s="3"/>
      <c r="I68" s="3"/>
      <c r="J68" s="3"/>
      <c r="K68" s="3"/>
      <c r="L68" s="3"/>
      <c r="M68" s="3"/>
      <c r="N68" s="3"/>
      <c r="O68" s="3"/>
      <c r="P68" s="3"/>
      <c r="Q68" s="3"/>
      <c r="R68" s="3"/>
      <c r="S68" s="3"/>
      <c r="T68" s="3"/>
      <c r="U68" s="3"/>
      <c r="V68" s="3"/>
      <c r="W68" s="3"/>
      <c r="X68" s="3"/>
      <c r="Y68" s="3"/>
      <c r="Z68" s="3"/>
    </row>
    <row r="69" spans="1:26" ht="17.25" x14ac:dyDescent="0.25">
      <c r="A69" s="3"/>
      <c r="B69" s="49"/>
      <c r="C69" s="49"/>
      <c r="D69" s="49"/>
      <c r="E69" s="49" t="s">
        <v>37</v>
      </c>
      <c r="F69" s="49" t="s">
        <v>38</v>
      </c>
      <c r="G69" s="49" t="s">
        <v>224</v>
      </c>
      <c r="H69" s="49"/>
      <c r="I69" s="49"/>
      <c r="J69" s="3"/>
      <c r="K69" s="3"/>
      <c r="L69" s="3"/>
      <c r="M69" s="3"/>
      <c r="N69" s="3"/>
      <c r="O69" s="3"/>
      <c r="P69" s="3"/>
      <c r="Q69" s="3"/>
      <c r="R69" s="3"/>
      <c r="S69" s="3"/>
      <c r="T69" s="3"/>
      <c r="U69" s="3"/>
      <c r="V69" s="3"/>
      <c r="W69" s="3"/>
      <c r="X69" s="3"/>
      <c r="Y69" s="3"/>
      <c r="Z69" s="3"/>
    </row>
    <row r="70" spans="1:26" x14ac:dyDescent="0.25">
      <c r="A70" s="3"/>
      <c r="B70" s="49"/>
      <c r="C70" s="49" t="s">
        <v>32</v>
      </c>
      <c r="D70" s="49"/>
      <c r="E70" s="12">
        <v>1</v>
      </c>
      <c r="F70" s="13">
        <v>4</v>
      </c>
      <c r="G70" s="13">
        <v>5</v>
      </c>
      <c r="H70" s="49"/>
      <c r="I70" s="49"/>
      <c r="J70" s="3"/>
      <c r="K70" s="3"/>
      <c r="L70" s="3"/>
      <c r="M70" s="3"/>
      <c r="N70" s="3"/>
      <c r="O70" s="3"/>
      <c r="P70" s="3"/>
      <c r="Q70" s="3"/>
      <c r="R70" s="3"/>
      <c r="S70" s="3"/>
      <c r="T70" s="3"/>
      <c r="U70" s="3"/>
      <c r="V70" s="3"/>
      <c r="W70" s="3"/>
      <c r="X70" s="3"/>
      <c r="Y70" s="3"/>
      <c r="Z70" s="3"/>
    </row>
    <row r="71" spans="1:26" x14ac:dyDescent="0.25">
      <c r="A71" s="3"/>
      <c r="B71" s="49"/>
      <c r="C71" s="49" t="s">
        <v>33</v>
      </c>
      <c r="D71" s="49"/>
      <c r="E71" s="12">
        <v>2</v>
      </c>
      <c r="F71" s="13">
        <v>55</v>
      </c>
      <c r="G71" s="13">
        <v>6</v>
      </c>
      <c r="H71" s="49"/>
      <c r="I71" s="49"/>
      <c r="J71" s="3"/>
      <c r="K71" s="3"/>
      <c r="L71" s="3"/>
      <c r="M71" s="3"/>
      <c r="N71" s="3"/>
      <c r="O71" s="3"/>
      <c r="P71" s="3"/>
      <c r="Q71" s="3"/>
      <c r="R71" s="3"/>
      <c r="S71" s="3"/>
      <c r="T71" s="3"/>
      <c r="U71" s="3"/>
      <c r="V71" s="3"/>
      <c r="W71" s="3"/>
      <c r="X71" s="3"/>
      <c r="Y71" s="3"/>
      <c r="Z71" s="3"/>
    </row>
    <row r="72" spans="1:26" x14ac:dyDescent="0.25">
      <c r="A72" s="3"/>
      <c r="B72" s="49"/>
      <c r="C72" s="49" t="s">
        <v>34</v>
      </c>
      <c r="D72" s="49"/>
      <c r="E72" s="12">
        <v>8</v>
      </c>
      <c r="F72" s="13">
        <v>70</v>
      </c>
      <c r="G72" s="13">
        <v>7</v>
      </c>
      <c r="H72" s="49"/>
      <c r="I72" s="49"/>
      <c r="J72" s="3"/>
      <c r="K72" s="3"/>
      <c r="L72" s="3"/>
      <c r="M72" s="3"/>
      <c r="N72" s="3"/>
      <c r="O72" s="3"/>
      <c r="P72" s="3"/>
      <c r="Q72" s="3"/>
      <c r="R72" s="3"/>
      <c r="S72" s="3"/>
      <c r="T72" s="3"/>
      <c r="U72" s="3"/>
      <c r="V72" s="3"/>
      <c r="W72" s="3"/>
      <c r="X72" s="3"/>
      <c r="Y72" s="3"/>
      <c r="Z72" s="3"/>
    </row>
    <row r="73" spans="1:26" x14ac:dyDescent="0.25">
      <c r="A73" s="3"/>
      <c r="B73" s="49"/>
      <c r="C73" s="49" t="s">
        <v>36</v>
      </c>
      <c r="D73" s="49"/>
      <c r="E73" s="12">
        <v>8</v>
      </c>
      <c r="F73" s="13">
        <v>60</v>
      </c>
      <c r="G73" s="13">
        <v>7</v>
      </c>
      <c r="H73" s="49"/>
      <c r="I73" s="49"/>
      <c r="J73" s="3"/>
      <c r="K73" s="3"/>
      <c r="L73" s="3"/>
      <c r="M73" s="3"/>
      <c r="N73" s="3"/>
      <c r="O73" s="3"/>
      <c r="P73" s="3"/>
      <c r="Q73" s="3"/>
      <c r="R73" s="3"/>
      <c r="S73" s="3"/>
      <c r="T73" s="3"/>
      <c r="U73" s="3"/>
      <c r="V73" s="3"/>
      <c r="W73" s="3"/>
      <c r="X73" s="3"/>
      <c r="Y73" s="3"/>
      <c r="Z73" s="3"/>
    </row>
    <row r="74" spans="1:26" x14ac:dyDescent="0.25">
      <c r="A74" s="3"/>
      <c r="B74" s="49"/>
      <c r="C74" s="49" t="s">
        <v>35</v>
      </c>
      <c r="D74" s="49"/>
      <c r="E74" s="12">
        <v>2</v>
      </c>
      <c r="F74" s="13">
        <v>60</v>
      </c>
      <c r="G74" s="13">
        <v>7</v>
      </c>
      <c r="H74" s="49"/>
      <c r="I74" s="49"/>
      <c r="J74" s="3"/>
      <c r="K74" s="3"/>
      <c r="L74" s="3"/>
      <c r="M74" s="3"/>
      <c r="N74" s="3"/>
      <c r="O74" s="3"/>
      <c r="P74" s="3"/>
      <c r="Q74" s="3"/>
      <c r="R74" s="3"/>
      <c r="S74" s="3"/>
      <c r="T74" s="3"/>
      <c r="U74" s="3"/>
      <c r="V74" s="3"/>
      <c r="W74" s="3"/>
      <c r="X74" s="3"/>
      <c r="Y74" s="3"/>
      <c r="Z74" s="3"/>
    </row>
    <row r="75" spans="1:26" x14ac:dyDescent="0.25">
      <c r="A75" s="3"/>
      <c r="B75" s="49"/>
      <c r="C75" s="49" t="s">
        <v>47</v>
      </c>
      <c r="D75" s="49"/>
      <c r="E75" s="12">
        <v>2</v>
      </c>
      <c r="F75" s="13">
        <v>40</v>
      </c>
      <c r="G75" s="13">
        <v>5</v>
      </c>
      <c r="H75" s="49"/>
      <c r="I75" s="49"/>
      <c r="J75" s="3"/>
      <c r="K75" s="3"/>
      <c r="L75" s="3"/>
      <c r="M75" s="3"/>
      <c r="N75" s="3"/>
      <c r="O75" s="3"/>
      <c r="P75" s="3"/>
      <c r="Q75" s="3"/>
      <c r="R75" s="3"/>
      <c r="S75" s="3"/>
      <c r="T75" s="3"/>
      <c r="U75" s="3"/>
      <c r="V75" s="3"/>
      <c r="W75" s="3"/>
      <c r="X75" s="3"/>
      <c r="Y75" s="3"/>
      <c r="Z75" s="3"/>
    </row>
    <row r="76" spans="1:26" x14ac:dyDescent="0.25">
      <c r="A76" s="3"/>
      <c r="B76" s="49"/>
      <c r="C76" s="49"/>
      <c r="D76" s="49"/>
      <c r="E76" s="49"/>
      <c r="F76" s="49"/>
      <c r="G76" s="49"/>
      <c r="H76" s="49"/>
      <c r="I76" s="49"/>
      <c r="J76" s="3"/>
      <c r="K76" s="3"/>
      <c r="L76" s="3"/>
      <c r="M76" s="3"/>
      <c r="N76" s="3"/>
      <c r="O76" s="3"/>
      <c r="P76" s="3"/>
      <c r="Q76" s="3"/>
      <c r="R76" s="3"/>
      <c r="S76" s="3"/>
      <c r="T76" s="3"/>
      <c r="U76" s="3"/>
      <c r="V76" s="3"/>
      <c r="W76" s="3"/>
      <c r="X76" s="3"/>
      <c r="Y76" s="3"/>
      <c r="Z76" s="3"/>
    </row>
    <row r="77" spans="1:26" x14ac:dyDescent="0.25">
      <c r="A77" s="3"/>
      <c r="B77" s="3"/>
      <c r="C77" s="3"/>
      <c r="D77" s="3"/>
      <c r="E77" s="3"/>
      <c r="F77" s="3"/>
      <c r="G77" s="3"/>
      <c r="H77" s="3"/>
      <c r="I77" s="3"/>
      <c r="J77" s="3"/>
      <c r="K77" s="3"/>
      <c r="L77" s="3"/>
      <c r="M77" s="3"/>
      <c r="N77" s="3"/>
      <c r="O77" s="3"/>
      <c r="P77" s="3"/>
      <c r="Q77" s="3"/>
      <c r="R77" s="3"/>
      <c r="S77" s="3"/>
      <c r="T77" s="3"/>
      <c r="U77" s="3"/>
      <c r="V77" s="3"/>
      <c r="W77" s="3"/>
      <c r="X77" s="3"/>
      <c r="Y77" s="3"/>
      <c r="Z77" s="3"/>
    </row>
    <row r="78" spans="1:26" s="73" customFormat="1" ht="26.25" x14ac:dyDescent="0.4">
      <c r="A78" s="72"/>
      <c r="B78" s="72"/>
      <c r="C78" s="9"/>
      <c r="D78" s="72"/>
      <c r="E78" s="72"/>
      <c r="F78" s="72"/>
      <c r="G78" s="72"/>
      <c r="H78" s="72"/>
      <c r="I78" s="72"/>
      <c r="J78" s="72"/>
      <c r="K78" s="72"/>
      <c r="L78" s="72"/>
      <c r="M78" s="72"/>
      <c r="N78" s="72"/>
      <c r="O78" s="72"/>
      <c r="P78" s="72"/>
      <c r="Q78" s="72"/>
      <c r="R78" s="72"/>
      <c r="S78" s="72"/>
      <c r="T78" s="72"/>
      <c r="U78" s="72"/>
      <c r="V78" s="72"/>
      <c r="W78" s="72"/>
      <c r="X78" s="72"/>
      <c r="Y78" s="72"/>
      <c r="Z78" s="72"/>
    </row>
    <row r="79" spans="1:26" s="73" customFormat="1" x14ac:dyDescent="0.25">
      <c r="A79" s="72"/>
      <c r="B79" s="72"/>
      <c r="C79" s="72"/>
      <c r="D79" s="72"/>
      <c r="E79" s="72"/>
      <c r="F79" s="72"/>
      <c r="G79" s="72"/>
      <c r="H79" s="72"/>
      <c r="I79" s="72"/>
      <c r="J79" s="72"/>
      <c r="K79" s="72"/>
      <c r="L79" s="72"/>
      <c r="M79" s="72"/>
      <c r="N79" s="72"/>
      <c r="O79" s="72"/>
      <c r="P79" s="72"/>
      <c r="Q79" s="72"/>
      <c r="R79" s="72"/>
      <c r="S79" s="72"/>
      <c r="T79" s="72"/>
      <c r="U79" s="72"/>
      <c r="V79" s="72"/>
      <c r="W79" s="72"/>
      <c r="X79" s="72"/>
      <c r="Y79" s="72"/>
      <c r="Z79" s="72"/>
    </row>
    <row r="80" spans="1:26" s="73" customFormat="1" x14ac:dyDescent="0.25">
      <c r="A80" s="72"/>
      <c r="B80" s="72"/>
      <c r="C80" s="72"/>
      <c r="D80" s="72"/>
      <c r="E80" s="72"/>
      <c r="F80" s="72"/>
      <c r="G80" s="72"/>
      <c r="H80" s="72"/>
      <c r="I80" s="72"/>
      <c r="J80" s="72"/>
      <c r="K80" s="72"/>
      <c r="L80" s="72"/>
      <c r="M80" s="72"/>
      <c r="N80" s="72"/>
      <c r="O80" s="72"/>
      <c r="P80" s="72"/>
      <c r="Q80" s="72"/>
      <c r="R80" s="72"/>
      <c r="S80" s="72"/>
      <c r="T80" s="72"/>
      <c r="U80" s="72"/>
      <c r="V80" s="72"/>
      <c r="W80" s="72"/>
      <c r="X80" s="72"/>
      <c r="Y80" s="72"/>
      <c r="Z80" s="72"/>
    </row>
    <row r="81" spans="1:26" s="73" customFormat="1" x14ac:dyDescent="0.25">
      <c r="A81" s="72"/>
      <c r="B81" s="72"/>
      <c r="C81" s="72"/>
      <c r="D81" s="72"/>
      <c r="E81" s="72"/>
      <c r="F81" s="72"/>
      <c r="G81" s="72"/>
      <c r="H81" s="72"/>
      <c r="I81" s="72"/>
      <c r="J81" s="72"/>
      <c r="K81" s="72"/>
      <c r="L81" s="72"/>
      <c r="M81" s="72"/>
      <c r="N81" s="72"/>
      <c r="O81" s="72"/>
      <c r="P81" s="72"/>
      <c r="Q81" s="72"/>
      <c r="R81" s="72"/>
      <c r="S81" s="72"/>
      <c r="T81" s="72"/>
      <c r="U81" s="72"/>
      <c r="V81" s="72"/>
      <c r="W81" s="72"/>
      <c r="X81" s="72"/>
      <c r="Y81" s="72"/>
      <c r="Z81" s="72"/>
    </row>
    <row r="82" spans="1:26" s="73" customFormat="1" x14ac:dyDescent="0.25">
      <c r="A82" s="72"/>
      <c r="B82" s="72"/>
      <c r="C82" s="72"/>
      <c r="D82" s="72"/>
      <c r="E82" s="72"/>
      <c r="F82" s="72"/>
      <c r="G82" s="72"/>
      <c r="H82" s="72"/>
      <c r="I82" s="72"/>
      <c r="J82" s="72"/>
      <c r="K82" s="72"/>
      <c r="L82" s="72"/>
      <c r="M82" s="72"/>
      <c r="N82" s="72"/>
      <c r="O82" s="72"/>
      <c r="P82" s="72"/>
      <c r="Q82" s="72"/>
      <c r="R82" s="72"/>
      <c r="S82" s="72"/>
      <c r="T82" s="72"/>
      <c r="U82" s="72"/>
      <c r="V82" s="72"/>
      <c r="W82" s="72"/>
      <c r="X82" s="72"/>
      <c r="Y82" s="72"/>
      <c r="Z82" s="72"/>
    </row>
    <row r="83" spans="1:26" x14ac:dyDescent="0.25">
      <c r="A83" s="3"/>
      <c r="B83" s="3"/>
      <c r="C83" s="3"/>
      <c r="D83" s="3"/>
      <c r="E83" s="3"/>
      <c r="F83" s="3"/>
      <c r="G83" s="3"/>
      <c r="H83" s="3"/>
      <c r="I83" s="3"/>
      <c r="J83" s="3"/>
      <c r="K83" s="3"/>
      <c r="L83" s="3"/>
      <c r="M83" s="3"/>
      <c r="N83" s="3"/>
      <c r="O83" s="3"/>
      <c r="P83" s="3"/>
      <c r="Q83" s="3"/>
      <c r="R83" s="3"/>
      <c r="S83" s="3"/>
      <c r="T83" s="3"/>
      <c r="U83" s="3"/>
      <c r="V83" s="3"/>
      <c r="W83" s="3"/>
      <c r="X83" s="3"/>
      <c r="Y83" s="3"/>
      <c r="Z83" s="3"/>
    </row>
    <row r="84" spans="1:26" x14ac:dyDescent="0.25">
      <c r="A84" s="3"/>
      <c r="B84" s="3"/>
      <c r="C84" s="3"/>
      <c r="D84" s="3"/>
      <c r="E84" s="3"/>
      <c r="F84" s="3"/>
      <c r="G84" s="3"/>
      <c r="H84" s="3"/>
      <c r="I84" s="3"/>
      <c r="J84" s="3"/>
      <c r="K84" s="3"/>
      <c r="L84" s="3"/>
      <c r="M84" s="3"/>
      <c r="N84" s="3"/>
      <c r="O84" s="3"/>
      <c r="P84" s="3"/>
      <c r="Q84" s="3"/>
      <c r="R84" s="3"/>
      <c r="S84" s="3"/>
      <c r="T84" s="3"/>
      <c r="U84" s="3"/>
      <c r="V84" s="3"/>
      <c r="W84" s="3"/>
      <c r="X84" s="3"/>
      <c r="Y84" s="3"/>
      <c r="Z84" s="3"/>
    </row>
    <row r="85" spans="1:26" x14ac:dyDescent="0.25">
      <c r="A85" s="3"/>
      <c r="B85" s="3"/>
      <c r="C85" s="3"/>
      <c r="D85" s="3"/>
      <c r="E85" s="3"/>
      <c r="F85" s="3"/>
      <c r="G85" s="3"/>
      <c r="H85" s="3"/>
      <c r="I85" s="3"/>
      <c r="J85" s="3"/>
      <c r="K85" s="3"/>
      <c r="L85" s="3"/>
      <c r="M85" s="3"/>
      <c r="N85" s="3"/>
      <c r="O85" s="3"/>
      <c r="P85" s="3"/>
      <c r="Q85" s="3"/>
      <c r="R85" s="3"/>
      <c r="S85" s="3"/>
      <c r="T85" s="3"/>
      <c r="U85" s="3"/>
      <c r="V85" s="3"/>
      <c r="W85" s="3"/>
      <c r="X85" s="3"/>
      <c r="Y85" s="3"/>
      <c r="Z85" s="3"/>
    </row>
    <row r="86" spans="1:26" x14ac:dyDescent="0.25">
      <c r="A86" s="3"/>
      <c r="B86" s="3"/>
      <c r="C86" s="3"/>
      <c r="D86" s="3"/>
      <c r="E86" s="3"/>
      <c r="F86" s="3"/>
      <c r="G86" s="3"/>
      <c r="H86" s="3"/>
      <c r="I86" s="3"/>
      <c r="J86" s="3"/>
      <c r="K86" s="3"/>
      <c r="L86" s="3"/>
      <c r="M86" s="3"/>
      <c r="N86" s="3"/>
      <c r="O86" s="3"/>
      <c r="P86" s="3"/>
      <c r="Q86" s="3"/>
      <c r="R86" s="3"/>
      <c r="S86" s="3"/>
      <c r="T86" s="3"/>
      <c r="U86" s="3"/>
      <c r="V86" s="3"/>
      <c r="W86" s="3"/>
      <c r="X86" s="3"/>
      <c r="Y86" s="3"/>
      <c r="Z86" s="3"/>
    </row>
    <row r="87" spans="1:26" x14ac:dyDescent="0.25">
      <c r="A87" s="3"/>
      <c r="B87" s="3"/>
      <c r="C87" s="3"/>
      <c r="D87" s="3"/>
      <c r="E87" s="3"/>
      <c r="F87" s="3"/>
      <c r="G87" s="3"/>
      <c r="H87" s="3"/>
      <c r="I87" s="3"/>
      <c r="J87" s="3"/>
      <c r="K87" s="3"/>
      <c r="L87" s="3"/>
      <c r="M87" s="3"/>
      <c r="N87" s="3"/>
      <c r="O87" s="3"/>
      <c r="P87" s="3"/>
      <c r="Q87" s="3"/>
      <c r="R87" s="3"/>
      <c r="S87" s="3"/>
      <c r="T87" s="3"/>
      <c r="U87" s="3"/>
      <c r="V87" s="3"/>
      <c r="W87" s="3"/>
      <c r="X87" s="3"/>
      <c r="Y87" s="3"/>
      <c r="Z87" s="3"/>
    </row>
    <row r="88" spans="1:26" x14ac:dyDescent="0.25">
      <c r="A88" s="3"/>
      <c r="B88" s="3"/>
      <c r="C88" s="3"/>
      <c r="D88" s="3"/>
      <c r="E88" s="3"/>
      <c r="F88" s="3"/>
      <c r="G88" s="3"/>
      <c r="H88" s="3"/>
      <c r="I88" s="3"/>
      <c r="J88" s="3"/>
      <c r="K88" s="3"/>
      <c r="L88" s="3"/>
      <c r="M88" s="3"/>
      <c r="N88" s="3"/>
      <c r="O88" s="3"/>
      <c r="P88" s="3"/>
      <c r="Q88" s="3"/>
      <c r="R88" s="3"/>
      <c r="S88" s="3"/>
      <c r="T88" s="3"/>
      <c r="U88" s="3"/>
      <c r="V88" s="3"/>
      <c r="W88" s="3"/>
      <c r="X88" s="3"/>
      <c r="Y88" s="3"/>
      <c r="Z88" s="3"/>
    </row>
    <row r="89" spans="1:26" x14ac:dyDescent="0.25">
      <c r="A89" s="3"/>
      <c r="B89" s="3"/>
      <c r="C89" s="3"/>
      <c r="D89" s="3"/>
      <c r="E89" s="3"/>
      <c r="F89" s="3"/>
      <c r="G89" s="3"/>
      <c r="H89" s="3"/>
      <c r="I89" s="3"/>
      <c r="J89" s="3"/>
      <c r="K89" s="3"/>
      <c r="L89" s="3"/>
      <c r="M89" s="3"/>
      <c r="N89" s="3"/>
      <c r="O89" s="3"/>
      <c r="P89" s="3"/>
      <c r="Q89" s="3"/>
      <c r="R89" s="3"/>
      <c r="S89" s="3"/>
      <c r="T89" s="3"/>
      <c r="U89" s="3"/>
      <c r="V89" s="3"/>
      <c r="W89" s="3"/>
      <c r="X89" s="3"/>
      <c r="Y89" s="3"/>
      <c r="Z89" s="3"/>
    </row>
    <row r="90" spans="1:26" x14ac:dyDescent="0.25">
      <c r="A90" s="3"/>
      <c r="B90" s="3"/>
      <c r="C90" s="3"/>
      <c r="D90" s="3"/>
      <c r="E90" s="3"/>
      <c r="F90" s="3"/>
      <c r="G90" s="3"/>
      <c r="H90" s="3"/>
      <c r="I90" s="3"/>
      <c r="J90" s="3"/>
      <c r="K90" s="3"/>
      <c r="L90" s="3"/>
      <c r="M90" s="3"/>
      <c r="N90" s="3"/>
      <c r="O90" s="3"/>
      <c r="P90" s="3"/>
      <c r="Q90" s="3"/>
      <c r="R90" s="3"/>
      <c r="S90" s="3"/>
      <c r="T90" s="3"/>
      <c r="U90" s="3"/>
      <c r="V90" s="3"/>
      <c r="W90" s="3"/>
      <c r="X90" s="3"/>
      <c r="Y90" s="3"/>
      <c r="Z90" s="3"/>
    </row>
    <row r="91" spans="1:26" x14ac:dyDescent="0.25">
      <c r="A91" s="3"/>
      <c r="B91" s="3"/>
      <c r="C91" s="3"/>
      <c r="D91" s="3"/>
      <c r="E91" s="3"/>
      <c r="F91" s="3"/>
      <c r="G91" s="3"/>
      <c r="H91" s="3"/>
      <c r="I91" s="3"/>
      <c r="J91" s="3"/>
      <c r="K91" s="3"/>
      <c r="L91" s="3"/>
      <c r="M91" s="3"/>
      <c r="N91" s="3"/>
      <c r="O91" s="3"/>
      <c r="P91" s="3"/>
      <c r="Q91" s="3"/>
      <c r="R91" s="3"/>
      <c r="S91" s="3"/>
      <c r="T91" s="3"/>
      <c r="U91" s="3"/>
      <c r="V91" s="3"/>
      <c r="W91" s="3"/>
      <c r="X91" s="3"/>
      <c r="Y91" s="3"/>
      <c r="Z91" s="3"/>
    </row>
    <row r="92" spans="1:26" x14ac:dyDescent="0.25">
      <c r="A92" s="3"/>
      <c r="B92" s="3"/>
      <c r="C92" s="3"/>
      <c r="D92" s="3"/>
      <c r="E92" s="3"/>
      <c r="F92" s="3"/>
      <c r="G92" s="3"/>
      <c r="H92" s="3"/>
      <c r="I92" s="3"/>
      <c r="J92" s="3"/>
      <c r="K92" s="3"/>
      <c r="L92" s="3"/>
      <c r="M92" s="3"/>
      <c r="N92" s="3"/>
      <c r="O92" s="3"/>
      <c r="P92" s="3"/>
      <c r="Q92" s="3"/>
      <c r="R92" s="3"/>
      <c r="S92" s="3"/>
      <c r="T92" s="3"/>
      <c r="U92" s="3"/>
      <c r="V92" s="3"/>
      <c r="W92" s="3"/>
      <c r="X92" s="3"/>
      <c r="Y92" s="3"/>
      <c r="Z92" s="3"/>
    </row>
    <row r="93" spans="1:26" x14ac:dyDescent="0.25">
      <c r="A93" s="3"/>
      <c r="B93" s="3"/>
      <c r="C93" s="3"/>
      <c r="D93" s="3"/>
      <c r="E93" s="3"/>
      <c r="F93" s="3"/>
      <c r="G93" s="3"/>
      <c r="H93" s="3"/>
      <c r="I93" s="3"/>
      <c r="J93" s="3"/>
      <c r="K93" s="3"/>
      <c r="L93" s="3"/>
      <c r="M93" s="3"/>
      <c r="N93" s="3"/>
      <c r="O93" s="3"/>
      <c r="P93" s="3"/>
      <c r="Q93" s="3"/>
      <c r="R93" s="3"/>
      <c r="S93" s="3"/>
      <c r="T93" s="3"/>
      <c r="U93" s="3"/>
      <c r="V93" s="3"/>
      <c r="W93" s="3"/>
      <c r="X93" s="3"/>
      <c r="Y93" s="3"/>
      <c r="Z93" s="3"/>
    </row>
    <row r="94" spans="1:26" x14ac:dyDescent="0.25">
      <c r="A94" s="3"/>
      <c r="B94" s="3"/>
      <c r="C94" s="3"/>
      <c r="D94" s="3"/>
      <c r="E94" s="3"/>
      <c r="F94" s="3"/>
      <c r="G94" s="3"/>
      <c r="H94" s="3"/>
      <c r="I94" s="3"/>
      <c r="J94" s="3"/>
      <c r="K94" s="3"/>
      <c r="L94" s="3"/>
      <c r="M94" s="3"/>
      <c r="N94" s="3"/>
      <c r="O94" s="3"/>
      <c r="P94" s="3"/>
      <c r="Q94" s="3"/>
      <c r="R94" s="3"/>
      <c r="S94" s="3"/>
      <c r="T94" s="3"/>
      <c r="U94" s="3"/>
      <c r="V94" s="3"/>
      <c r="W94" s="3"/>
      <c r="X94" s="3"/>
      <c r="Y94" s="3"/>
      <c r="Z94" s="3"/>
    </row>
    <row r="95" spans="1:26" x14ac:dyDescent="0.25">
      <c r="A95" s="3"/>
      <c r="B95" s="3"/>
      <c r="C95" s="3"/>
      <c r="D95" s="3"/>
      <c r="E95" s="3"/>
      <c r="F95" s="3"/>
      <c r="G95" s="3"/>
      <c r="H95" s="3"/>
      <c r="I95" s="3"/>
      <c r="J95" s="3"/>
      <c r="K95" s="3"/>
      <c r="L95" s="3"/>
      <c r="M95" s="3"/>
      <c r="N95" s="3"/>
      <c r="O95" s="3"/>
      <c r="P95" s="3"/>
      <c r="Q95" s="3"/>
      <c r="R95" s="3"/>
      <c r="S95" s="3"/>
      <c r="T95" s="3"/>
      <c r="U95" s="3"/>
      <c r="V95" s="3"/>
      <c r="W95" s="3"/>
      <c r="X95" s="3"/>
      <c r="Y95" s="3"/>
      <c r="Z95" s="3"/>
    </row>
    <row r="96" spans="1:26" x14ac:dyDescent="0.25">
      <c r="A96" s="3"/>
      <c r="B96" s="3"/>
      <c r="C96" s="3"/>
      <c r="D96" s="3"/>
      <c r="E96" s="3"/>
      <c r="F96" s="3"/>
      <c r="G96" s="3"/>
      <c r="H96" s="3"/>
      <c r="I96" s="3"/>
      <c r="J96" s="3"/>
      <c r="K96" s="3"/>
      <c r="L96" s="3"/>
      <c r="M96" s="3"/>
      <c r="N96" s="3"/>
      <c r="O96" s="3"/>
      <c r="P96" s="3"/>
      <c r="Q96" s="3"/>
      <c r="R96" s="3"/>
      <c r="S96" s="3"/>
      <c r="T96" s="3"/>
      <c r="U96" s="3"/>
      <c r="V96" s="3"/>
      <c r="W96" s="3"/>
      <c r="X96" s="3"/>
      <c r="Y96" s="3"/>
      <c r="Z96" s="3"/>
    </row>
    <row r="97" spans="1:26" x14ac:dyDescent="0.25">
      <c r="A97" s="3"/>
      <c r="B97" s="3"/>
      <c r="C97" s="3"/>
      <c r="D97" s="3"/>
      <c r="E97" s="3"/>
      <c r="F97" s="3"/>
      <c r="G97" s="3"/>
      <c r="H97" s="3"/>
      <c r="I97" s="3"/>
      <c r="J97" s="3"/>
      <c r="K97" s="3"/>
      <c r="L97" s="3"/>
      <c r="M97" s="3"/>
      <c r="N97" s="3"/>
      <c r="O97" s="3"/>
      <c r="P97" s="3"/>
      <c r="Q97" s="3"/>
      <c r="R97" s="3"/>
      <c r="S97" s="3"/>
      <c r="T97" s="3"/>
      <c r="U97" s="3"/>
      <c r="V97" s="3"/>
      <c r="W97" s="3"/>
      <c r="X97" s="3"/>
      <c r="Y97" s="3"/>
      <c r="Z97" s="3"/>
    </row>
    <row r="98" spans="1:26" x14ac:dyDescent="0.25">
      <c r="A98" s="3"/>
      <c r="B98" s="3"/>
      <c r="C98" s="3"/>
      <c r="D98" s="3"/>
      <c r="E98" s="3"/>
      <c r="F98" s="3"/>
      <c r="G98" s="3"/>
      <c r="H98" s="3"/>
      <c r="I98" s="3"/>
      <c r="J98" s="3"/>
      <c r="K98" s="3"/>
      <c r="L98" s="3"/>
      <c r="M98" s="3"/>
      <c r="N98" s="3"/>
      <c r="O98" s="3"/>
      <c r="P98" s="3"/>
      <c r="Q98" s="3"/>
      <c r="R98" s="3"/>
      <c r="S98" s="3"/>
      <c r="T98" s="3"/>
      <c r="U98" s="3"/>
      <c r="V98" s="3"/>
      <c r="W98" s="3"/>
      <c r="X98" s="3"/>
      <c r="Y98" s="3"/>
      <c r="Z98" s="3"/>
    </row>
    <row r="99" spans="1:26" x14ac:dyDescent="0.25">
      <c r="A99" s="3"/>
      <c r="B99" s="3"/>
      <c r="C99" s="3"/>
      <c r="D99" s="3"/>
      <c r="E99" s="3"/>
      <c r="F99" s="3"/>
      <c r="G99" s="3"/>
      <c r="H99" s="3"/>
      <c r="I99" s="3"/>
      <c r="J99" s="3"/>
      <c r="K99" s="3"/>
      <c r="L99" s="3"/>
      <c r="M99" s="3"/>
      <c r="N99" s="3"/>
      <c r="O99" s="3"/>
      <c r="P99" s="3"/>
      <c r="Q99" s="3"/>
      <c r="R99" s="3"/>
      <c r="S99" s="3"/>
      <c r="T99" s="3"/>
      <c r="U99" s="3"/>
      <c r="V99" s="3"/>
      <c r="W99" s="3"/>
      <c r="X99" s="3"/>
      <c r="Y99" s="3"/>
      <c r="Z99" s="3"/>
    </row>
    <row r="100" spans="1:26" x14ac:dyDescent="0.25">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row>
    <row r="101" spans="1:26" x14ac:dyDescent="0.25">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row>
    <row r="102" spans="1:26" x14ac:dyDescent="0.25">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row>
    <row r="103" spans="1:26" x14ac:dyDescent="0.25">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row>
    <row r="104" spans="1:26" x14ac:dyDescent="0.25">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row>
    <row r="105" spans="1:26" x14ac:dyDescent="0.25">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row>
    <row r="106" spans="1:26" x14ac:dyDescent="0.25">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row>
    <row r="107" spans="1:26" x14ac:dyDescent="0.25">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row>
    <row r="108" spans="1:26" x14ac:dyDescent="0.25">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row>
    <row r="109" spans="1:26" x14ac:dyDescent="0.25">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row>
    <row r="110" spans="1:26" x14ac:dyDescent="0.25">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row>
    <row r="111" spans="1:26" x14ac:dyDescent="0.25">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row>
    <row r="112" spans="1:26" x14ac:dyDescent="0.25">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row>
    <row r="113" spans="1:26" x14ac:dyDescent="0.25">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row>
    <row r="114" spans="1:26" x14ac:dyDescent="0.25">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row>
    <row r="115" spans="1:26" x14ac:dyDescent="0.25">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row>
  </sheetData>
  <sheetProtection algorithmName="SHA-512" hashValue="ZL1oti6xTomAbS1vVJeKPR/U2l1tY3MhucVEwOAC66xdWkt3g+Xz8Srh9MjqxYk6pbhVOt4Aq67VUXAJnwNP2Q==" saltValue="tfj7Aiocfiriqeh8tZftpw==" spinCount="100000" sheet="1" objects="1" scenarios="1"/>
  <sortState xmlns:xlrd2="http://schemas.microsoft.com/office/spreadsheetml/2017/richdata2" ref="E35:F44">
    <sortCondition ref="E35"/>
  </sortState>
  <mergeCells count="1">
    <mergeCell ref="C6:D6"/>
  </mergeCells>
  <dataValidations count="1">
    <dataValidation type="list" allowBlank="1" showInputMessage="1" showErrorMessage="1" sqref="G14" xr:uid="{BB0C6E81-A95D-4B99-A0AB-CE2FD76E35F5}">
      <formula1>$G$15:$G$16</formula1>
    </dataValidation>
  </dataValidations>
  <pageMargins left="1" right="1" top="1" bottom="1" header="0.5" footer="0.5"/>
  <pageSetup paperSize="9" orientation="landscape"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vt:i4>
      </vt:variant>
    </vt:vector>
  </HeadingPairs>
  <TitlesOfParts>
    <vt:vector size="10" baseType="lpstr">
      <vt:lpstr>Start Here</vt:lpstr>
      <vt:lpstr>1. About the Development</vt:lpstr>
      <vt:lpstr>2. Residential Waste Space</vt:lpstr>
      <vt:lpstr>3. Commercial Waste Space</vt:lpstr>
      <vt:lpstr>4. Sample Waste Plan</vt:lpstr>
      <vt:lpstr>Waste Guidelines</vt:lpstr>
      <vt:lpstr>Waiver Form</vt:lpstr>
      <vt:lpstr>Specifications</vt:lpstr>
      <vt:lpstr>Assumptions</vt:lpstr>
      <vt:lpstr>Assumptions!Print_Area</vt:lpstr>
    </vt:vector>
  </TitlesOfParts>
  <Company>Auckland Council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Mark Roberts;Michelle Whitaker;Jan Burbury</dc:creator>
  <cp:lastModifiedBy>Mark Roberts</cp:lastModifiedBy>
  <cp:lastPrinted>2018-06-22T03:04:42Z</cp:lastPrinted>
  <dcterms:created xsi:type="dcterms:W3CDTF">2014-03-24T22:54:04Z</dcterms:created>
  <dcterms:modified xsi:type="dcterms:W3CDTF">2025-09-24T00:37:11Z</dcterms:modified>
</cp:coreProperties>
</file>